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9.xml" ContentType="application/vnd.openxmlformats-officedocument.drawing+xml"/>
  <Override PartName="/xl/chartsheets/sheet8.xml" ContentType="application/vnd.openxmlformats-officedocument.spreadsheetml.chartsheet+xml"/>
  <Override PartName="/xl/drawings/drawing11.xml" ContentType="application/vnd.openxmlformats-officedocument.drawing+xml"/>
  <Override PartName="/xl/chartsheets/sheet9.xml" ContentType="application/vnd.openxmlformats-officedocument.spreadsheetml.chartsheet+xml"/>
  <Override PartName="/xl/drawings/drawing12.xml" ContentType="application/vnd.openxmlformats-officedocument.drawing+xml"/>
  <Override PartName="/xl/chartsheets/sheet10.xml" ContentType="application/vnd.openxmlformats-officedocument.spreadsheetml.chartsheet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8150" windowHeight="8895" activeTab="10"/>
  </bookViews>
  <sheets>
    <sheet name="Chart1" sheetId="1" r:id="rId1"/>
    <sheet name="Chart2" sheetId="2" r:id="rId2"/>
    <sheet name="Chart3" sheetId="3" r:id="rId3"/>
    <sheet name="Chart4" sheetId="4" r:id="rId4"/>
    <sheet name="Chart5" sheetId="5" r:id="rId5"/>
    <sheet name="Chart6" sheetId="6" r:id="rId6"/>
    <sheet name="Chart7" sheetId="7" r:id="rId7"/>
    <sheet name="Chart8" sheetId="8" r:id="rId8"/>
    <sheet name="Chart9" sheetId="9" r:id="rId9"/>
    <sheet name="Chart10" sheetId="10" r:id="rId10"/>
    <sheet name="Sheet1" sheetId="11" r:id="rId11"/>
    <sheet name="Sheet2" sheetId="12" r:id="rId12"/>
    <sheet name="Sheet3" sheetId="13" r:id="rId13"/>
  </sheets>
  <definedNames/>
  <calcPr fullCalcOnLoad="1"/>
</workbook>
</file>

<file path=xl/sharedStrings.xml><?xml version="1.0" encoding="utf-8"?>
<sst xmlns="http://schemas.openxmlformats.org/spreadsheetml/2006/main" count="84" uniqueCount="58">
  <si>
    <t>FY 2001</t>
  </si>
  <si>
    <t>FY 2002</t>
  </si>
  <si>
    <t>FY 2003</t>
  </si>
  <si>
    <t>FY 2004</t>
  </si>
  <si>
    <t>FY 2005</t>
  </si>
  <si>
    <t>% Increase</t>
  </si>
  <si>
    <t>FY 2006</t>
  </si>
  <si>
    <t>FY 2007</t>
  </si>
  <si>
    <t>FY 2008</t>
  </si>
  <si>
    <t>FY 2009</t>
  </si>
  <si>
    <t>FY 2010</t>
  </si>
  <si>
    <t>FY 2011</t>
  </si>
  <si>
    <t>$ Increase</t>
  </si>
  <si>
    <t>BUDGET</t>
  </si>
  <si>
    <t>EXPENDITURES</t>
  </si>
  <si>
    <t>TOWN SERVICES</t>
  </si>
  <si>
    <t>COUNTY ASSESSMENT</t>
  </si>
  <si>
    <t>SCHOOL DEPARTMENT</t>
  </si>
  <si>
    <t>COMMUNITY SERVICES</t>
  </si>
  <si>
    <t>HOMESTEAD Match</t>
  </si>
  <si>
    <t>FY 2012</t>
  </si>
  <si>
    <t>FY 2013</t>
  </si>
  <si>
    <t>FY 2014</t>
  </si>
  <si>
    <t xml:space="preserve">FY 2015 </t>
  </si>
  <si>
    <t>FY 2016</t>
  </si>
  <si>
    <t>School Change from Previous Year</t>
  </si>
  <si>
    <t>Municipal Change from Previous Year</t>
  </si>
  <si>
    <t>% School Change</t>
  </si>
  <si>
    <t>% Municipal Change</t>
  </si>
  <si>
    <t>Variance School v Town</t>
  </si>
  <si>
    <t>County Tax Change</t>
  </si>
  <si>
    <t>% Change from Previous Year</t>
  </si>
  <si>
    <t>FY 2017</t>
  </si>
  <si>
    <t>TOWN AND COMMUNITY SVS</t>
  </si>
  <si>
    <t>FY 2018</t>
  </si>
  <si>
    <t>FY 01-18</t>
  </si>
  <si>
    <t>Revenue Sharing</t>
  </si>
  <si>
    <t>General Purpose Aid to Education (279)</t>
  </si>
  <si>
    <t>School Enrollment</t>
  </si>
  <si>
    <t>Cost of Living Adjustment (S/S) %</t>
  </si>
  <si>
    <t>CPI-U Northeast %</t>
  </si>
  <si>
    <t>School Staffing</t>
  </si>
  <si>
    <t>Municipal</t>
  </si>
  <si>
    <t>School</t>
  </si>
  <si>
    <t>County</t>
  </si>
  <si>
    <t>Town Population</t>
  </si>
  <si>
    <t>Total Tax Rate</t>
  </si>
  <si>
    <t>Town</t>
  </si>
  <si>
    <t>Projected Tax Rates</t>
  </si>
  <si>
    <t>Impact on Home Valued at</t>
  </si>
  <si>
    <t>Total Mil Rate</t>
  </si>
  <si>
    <t>TOTAL EXPENDITURE</t>
  </si>
  <si>
    <t>Average FY08-18</t>
  </si>
  <si>
    <t>Average School Change FY 01 to 18</t>
  </si>
  <si>
    <t>Average Municipal Change FY 01 to 18</t>
  </si>
  <si>
    <t>Average County Change FY 01 to 18</t>
  </si>
  <si>
    <t>Town Staffing **</t>
  </si>
  <si>
    <t>** Regular employee count is 85-90 full and part time empl. Larger numbers reflect on-call firefirghters and EMT workers.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</si>
</sst>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_);\(0\)"/>
    <numFmt numFmtId="166" formatCode="&quot;$&quot;#,##0"/>
  </numFmts>
  <fonts count="10">
    <font>
      <sz val="10"/>
      <name val="Arial"/>
      <family val="0"/>
    </font>
    <font>
      <sz val="8"/>
      <name val="Arial"/>
      <family val="0"/>
    </font>
    <font>
      <b/>
      <sz val="15.25"/>
      <name val="Arial"/>
      <family val="2"/>
    </font>
    <font>
      <b/>
      <sz val="10"/>
      <name val="Arial"/>
      <family val="0"/>
    </font>
    <font>
      <b/>
      <sz val="12"/>
      <name val="Arial"/>
      <family val="0"/>
    </font>
    <font>
      <sz val="18.5"/>
      <name val="Arial"/>
      <family val="0"/>
    </font>
    <font>
      <sz val="15.25"/>
      <name val="Arial"/>
      <family val="0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2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0">
    <xf numFmtId="0" fontId="0" fillId="0" borderId="0" xfId="0" applyAlignment="1">
      <alignment/>
    </xf>
    <xf numFmtId="42" fontId="0" fillId="0" borderId="0" xfId="0" applyNumberFormat="1" applyAlignment="1">
      <alignment/>
    </xf>
    <xf numFmtId="2" fontId="0" fillId="0" borderId="0" xfId="0" applyNumberFormat="1" applyAlignment="1">
      <alignment/>
    </xf>
    <xf numFmtId="44" fontId="0" fillId="0" borderId="0" xfId="0" applyNumberForma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5" fontId="3" fillId="0" borderId="0" xfId="0" applyNumberFormat="1" applyFont="1" applyAlignment="1">
      <alignment horizontal="center"/>
    </xf>
    <xf numFmtId="165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4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0" fontId="0" fillId="0" borderId="0" xfId="0" applyBorder="1" applyAlignment="1">
      <alignment/>
    </xf>
    <xf numFmtId="10" fontId="3" fillId="0" borderId="0" xfId="0" applyNumberFormat="1" applyFont="1" applyBorder="1" applyAlignment="1">
      <alignment/>
    </xf>
    <xf numFmtId="1" fontId="3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worksheet" Target="worksheets/sheet1.xml" /><Relationship Id="rId12" Type="http://schemas.openxmlformats.org/officeDocument/2006/relationships/worksheet" Target="worksheets/sheet2.xml" /><Relationship Id="rId13" Type="http://schemas.openxmlformats.org/officeDocument/2006/relationships/worksheet" Target="worksheets/sheet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Tax (Mil) Rate History FY08 to FY18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04325"/>
          <c:w val="0.95325"/>
          <c:h val="0.793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Sheet1!$A$47</c:f>
              <c:strCache>
                <c:ptCount val="1"/>
                <c:pt idx="0">
                  <c:v>Total Tax Rate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Sheet1!$I$47:$S$47</c:f>
              <c:numCache>
                <c:ptCount val="11"/>
                <c:pt idx="0">
                  <c:v>16.46</c:v>
                </c:pt>
                <c:pt idx="1">
                  <c:v>17.44</c:v>
                </c:pt>
                <c:pt idx="2">
                  <c:v>17.54</c:v>
                </c:pt>
                <c:pt idx="3">
                  <c:v>17.86</c:v>
                </c:pt>
                <c:pt idx="4">
                  <c:v>15.18</c:v>
                </c:pt>
                <c:pt idx="5">
                  <c:v>15.84</c:v>
                </c:pt>
                <c:pt idx="6">
                  <c:v>16.28</c:v>
                </c:pt>
                <c:pt idx="7">
                  <c:v>16.5</c:v>
                </c:pt>
                <c:pt idx="8">
                  <c:v>16.88</c:v>
                </c:pt>
                <c:pt idx="9">
                  <c:v>17.54</c:v>
                </c:pt>
                <c:pt idx="10">
                  <c:v>18.26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Sheet1!$A$49</c:f>
              <c:strCache>
                <c:ptCount val="1"/>
                <c:pt idx="0">
                  <c:v>Municipal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Sheet1!$I$49:$S$49</c:f>
              <c:numCache>
                <c:ptCount val="11"/>
                <c:pt idx="0">
                  <c:v>3.84</c:v>
                </c:pt>
                <c:pt idx="1">
                  <c:v>4.22</c:v>
                </c:pt>
                <c:pt idx="2">
                  <c:v>4.17</c:v>
                </c:pt>
                <c:pt idx="3">
                  <c:v>4.13</c:v>
                </c:pt>
                <c:pt idx="4">
                  <c:v>3.48</c:v>
                </c:pt>
                <c:pt idx="5">
                  <c:v>3.46</c:v>
                </c:pt>
                <c:pt idx="6">
                  <c:v>3.66</c:v>
                </c:pt>
                <c:pt idx="7">
                  <c:v>3.66</c:v>
                </c:pt>
                <c:pt idx="8">
                  <c:v>3.92</c:v>
                </c:pt>
                <c:pt idx="9">
                  <c:v>4.4</c:v>
                </c:pt>
                <c:pt idx="10">
                  <c:v>4.52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Sheet1!$A$50</c:f>
              <c:strCache>
                <c:ptCount val="1"/>
                <c:pt idx="0">
                  <c:v>School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Sheet1!$I$50:$S$50</c:f>
              <c:numCache>
                <c:ptCount val="11"/>
                <c:pt idx="0">
                  <c:v>11.91</c:v>
                </c:pt>
                <c:pt idx="1">
                  <c:v>12.46</c:v>
                </c:pt>
                <c:pt idx="2">
                  <c:v>12.65</c:v>
                </c:pt>
                <c:pt idx="3">
                  <c:v>13.03</c:v>
                </c:pt>
                <c:pt idx="4">
                  <c:v>11.1</c:v>
                </c:pt>
                <c:pt idx="5">
                  <c:v>11.77</c:v>
                </c:pt>
                <c:pt idx="6">
                  <c:v>11.97</c:v>
                </c:pt>
                <c:pt idx="7">
                  <c:v>12.47</c:v>
                </c:pt>
                <c:pt idx="8">
                  <c:v>12.26</c:v>
                </c:pt>
                <c:pt idx="9">
                  <c:v>12.4</c:v>
                </c:pt>
                <c:pt idx="10">
                  <c:v>12.95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Sheet1!$A$51</c:f>
              <c:strCache>
                <c:ptCount val="1"/>
                <c:pt idx="0">
                  <c:v>County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339966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Sheet1!$I$51:$S$51</c:f>
              <c:numCache>
                <c:ptCount val="11"/>
                <c:pt idx="0">
                  <c:v>0.71</c:v>
                </c:pt>
                <c:pt idx="1">
                  <c:v>0.76</c:v>
                </c:pt>
                <c:pt idx="2">
                  <c:v>0.72</c:v>
                </c:pt>
                <c:pt idx="3">
                  <c:v>0.7</c:v>
                </c:pt>
                <c:pt idx="4">
                  <c:v>0.6</c:v>
                </c:pt>
                <c:pt idx="5">
                  <c:v>0.61</c:v>
                </c:pt>
                <c:pt idx="6">
                  <c:v>0.65</c:v>
                </c:pt>
                <c:pt idx="7">
                  <c:v>0.67</c:v>
                </c:pt>
                <c:pt idx="8">
                  <c:v>0.7</c:v>
                </c:pt>
                <c:pt idx="9">
                  <c:v>0.74</c:v>
                </c:pt>
                <c:pt idx="10">
                  <c:v>0.79</c:v>
                </c:pt>
              </c:numCache>
            </c:numRef>
          </c:val>
          <c:smooth val="0"/>
        </c:ser>
        <c:marker val="1"/>
        <c:axId val="32024070"/>
        <c:axId val="19781175"/>
      </c:lineChart>
      <c:catAx>
        <c:axId val="320240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781175"/>
        <c:crosses val="autoZero"/>
        <c:auto val="1"/>
        <c:lblOffset val="100"/>
        <c:noMultiLvlLbl val="0"/>
      </c:catAx>
      <c:valAx>
        <c:axId val="197811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Mil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024070"/>
        <c:crossesAt val="1"/>
        <c:crossBetween val="between"/>
        <c:dispUnits/>
      </c:valAx>
      <c:spPr>
        <a:solidFill>
          <a:srgbClr val="C0C0C0"/>
        </a:solidFill>
        <a:ln w="381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95"/>
          <c:y val="0.96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Town Population and Staffing FY01 to FY18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Sheet1!$A$32</c:f>
              <c:strCache>
                <c:ptCount val="1"/>
                <c:pt idx="0">
                  <c:v>Town Staffing **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Sheet1!$B$32:$R$32</c:f>
              <c:numCache>
                <c:ptCount val="17"/>
                <c:pt idx="0">
                  <c:v>92</c:v>
                </c:pt>
                <c:pt idx="1">
                  <c:v>97</c:v>
                </c:pt>
                <c:pt idx="2">
                  <c:v>95</c:v>
                </c:pt>
                <c:pt idx="3">
                  <c:v>93</c:v>
                </c:pt>
                <c:pt idx="4">
                  <c:v>96</c:v>
                </c:pt>
                <c:pt idx="5">
                  <c:v>195</c:v>
                </c:pt>
                <c:pt idx="6">
                  <c:v>147</c:v>
                </c:pt>
                <c:pt idx="7">
                  <c:v>135</c:v>
                </c:pt>
                <c:pt idx="8">
                  <c:v>201</c:v>
                </c:pt>
                <c:pt idx="9">
                  <c:v>87</c:v>
                </c:pt>
                <c:pt idx="10">
                  <c:v>188</c:v>
                </c:pt>
                <c:pt idx="11">
                  <c:v>180</c:v>
                </c:pt>
                <c:pt idx="12">
                  <c:v>175</c:v>
                </c:pt>
                <c:pt idx="13">
                  <c:v>175</c:v>
                </c:pt>
                <c:pt idx="14">
                  <c:v>167</c:v>
                </c:pt>
                <c:pt idx="15">
                  <c:v>169</c:v>
                </c:pt>
                <c:pt idx="16">
                  <c:v>189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Sheet1!$A$34</c:f>
              <c:strCache>
                <c:ptCount val="1"/>
                <c:pt idx="0">
                  <c:v>Town Population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8000"/>
              </a:solidFill>
              <a:ln>
                <a:noFill/>
              </a:ln>
            </c:spPr>
          </c:marker>
          <c:val>
            <c:numRef>
              <c:f>Sheet1!$B$34:$R$34</c:f>
              <c:numCache>
                <c:ptCount val="17"/>
                <c:pt idx="0">
                  <c:v>9068</c:v>
                </c:pt>
                <c:pt idx="1">
                  <c:v>9068</c:v>
                </c:pt>
                <c:pt idx="2">
                  <c:v>9068</c:v>
                </c:pt>
                <c:pt idx="3">
                  <c:v>9068</c:v>
                </c:pt>
                <c:pt idx="4">
                  <c:v>9068</c:v>
                </c:pt>
                <c:pt idx="5">
                  <c:v>9068</c:v>
                </c:pt>
                <c:pt idx="6">
                  <c:v>9068</c:v>
                </c:pt>
                <c:pt idx="7">
                  <c:v>9068</c:v>
                </c:pt>
                <c:pt idx="8">
                  <c:v>9068</c:v>
                </c:pt>
                <c:pt idx="9">
                  <c:v>9053</c:v>
                </c:pt>
                <c:pt idx="10">
                  <c:v>9053</c:v>
                </c:pt>
                <c:pt idx="11">
                  <c:v>9053</c:v>
                </c:pt>
                <c:pt idx="12">
                  <c:v>9053</c:v>
                </c:pt>
                <c:pt idx="13">
                  <c:v>9053</c:v>
                </c:pt>
                <c:pt idx="14">
                  <c:v>9053</c:v>
                </c:pt>
                <c:pt idx="15">
                  <c:v>9053</c:v>
                </c:pt>
                <c:pt idx="16">
                  <c:v>9053</c:v>
                </c:pt>
              </c:numCache>
            </c:numRef>
          </c:val>
          <c:smooth val="0"/>
        </c:ser>
        <c:marker val="1"/>
        <c:axId val="63672588"/>
        <c:axId val="36182381"/>
      </c:lineChart>
      <c:catAx>
        <c:axId val="636725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182381"/>
        <c:crosses val="autoZero"/>
        <c:auto val="1"/>
        <c:lblOffset val="100"/>
        <c:noMultiLvlLbl val="0"/>
      </c:catAx>
      <c:valAx>
        <c:axId val="361823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6725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Expenditures FY01 to FY18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Sheet1!$A$5</c:f>
              <c:strCache>
                <c:ptCount val="1"/>
                <c:pt idx="0">
                  <c:v>TOWN AND COMMUNITY SVS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Sheet1!$B$5:$S$5</c:f>
              <c:numCache>
                <c:ptCount val="18"/>
                <c:pt idx="0">
                  <c:v>7270051</c:v>
                </c:pt>
                <c:pt idx="1">
                  <c:v>7590034</c:v>
                </c:pt>
                <c:pt idx="2">
                  <c:v>7875270</c:v>
                </c:pt>
                <c:pt idx="3">
                  <c:v>8200025</c:v>
                </c:pt>
                <c:pt idx="4">
                  <c:v>8652467</c:v>
                </c:pt>
                <c:pt idx="5">
                  <c:v>8910939</c:v>
                </c:pt>
                <c:pt idx="6">
                  <c:v>9262185</c:v>
                </c:pt>
                <c:pt idx="7">
                  <c:v>9491626</c:v>
                </c:pt>
                <c:pt idx="8">
                  <c:v>9885053</c:v>
                </c:pt>
                <c:pt idx="9">
                  <c:v>9611187</c:v>
                </c:pt>
                <c:pt idx="10">
                  <c:v>9603325</c:v>
                </c:pt>
                <c:pt idx="11">
                  <c:v>10424527</c:v>
                </c:pt>
                <c:pt idx="12">
                  <c:v>10380597</c:v>
                </c:pt>
                <c:pt idx="13">
                  <c:v>10641430</c:v>
                </c:pt>
                <c:pt idx="14">
                  <c:v>10922584</c:v>
                </c:pt>
                <c:pt idx="15">
                  <c:v>11613020</c:v>
                </c:pt>
                <c:pt idx="16">
                  <c:v>12052688</c:v>
                </c:pt>
                <c:pt idx="17">
                  <c:v>12221090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Sheet1!$A$6</c:f>
              <c:strCache>
                <c:ptCount val="1"/>
                <c:pt idx="0">
                  <c:v>COUNTY ASSESSMENT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4"/>
            <c:spPr>
              <a:solidFill>
                <a:srgbClr val="800000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Sheet1!$B$6:$S$6</c:f>
              <c:numCache>
                <c:ptCount val="18"/>
                <c:pt idx="0">
                  <c:v>558291</c:v>
                </c:pt>
                <c:pt idx="1">
                  <c:v>628593</c:v>
                </c:pt>
                <c:pt idx="2">
                  <c:v>763183</c:v>
                </c:pt>
                <c:pt idx="3">
                  <c:v>814655</c:v>
                </c:pt>
                <c:pt idx="4">
                  <c:v>857238</c:v>
                </c:pt>
                <c:pt idx="5">
                  <c:v>889244</c:v>
                </c:pt>
                <c:pt idx="6">
                  <c:v>888249</c:v>
                </c:pt>
                <c:pt idx="7">
                  <c:v>936220</c:v>
                </c:pt>
                <c:pt idx="8">
                  <c:v>1010011</c:v>
                </c:pt>
                <c:pt idx="9">
                  <c:v>967750</c:v>
                </c:pt>
                <c:pt idx="10">
                  <c:v>947600</c:v>
                </c:pt>
                <c:pt idx="11">
                  <c:v>992047</c:v>
                </c:pt>
                <c:pt idx="12">
                  <c:v>998136</c:v>
                </c:pt>
                <c:pt idx="13">
                  <c:v>1061728</c:v>
                </c:pt>
                <c:pt idx="14">
                  <c:v>1108992</c:v>
                </c:pt>
                <c:pt idx="15">
                  <c:v>1171612</c:v>
                </c:pt>
                <c:pt idx="16">
                  <c:v>1247048</c:v>
                </c:pt>
                <c:pt idx="17">
                  <c:v>1331050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Sheet1!$A$7</c:f>
              <c:strCache>
                <c:ptCount val="1"/>
                <c:pt idx="0">
                  <c:v>SCHOOL DEPARTMENT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4"/>
            <c:spPr>
              <a:solidFill>
                <a:srgbClr val="0080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Sheet1!$B$7:$S$7</c:f>
              <c:numCache>
                <c:ptCount val="18"/>
                <c:pt idx="0">
                  <c:v>13617956</c:v>
                </c:pt>
                <c:pt idx="1">
                  <c:v>14275651</c:v>
                </c:pt>
                <c:pt idx="2">
                  <c:v>14918677</c:v>
                </c:pt>
                <c:pt idx="3">
                  <c:v>15315320</c:v>
                </c:pt>
                <c:pt idx="4">
                  <c:v>16605861</c:v>
                </c:pt>
                <c:pt idx="5">
                  <c:v>17554204</c:v>
                </c:pt>
                <c:pt idx="6">
                  <c:v>18244294</c:v>
                </c:pt>
                <c:pt idx="7">
                  <c:v>18791622.82</c:v>
                </c:pt>
                <c:pt idx="8">
                  <c:v>19787579</c:v>
                </c:pt>
                <c:pt idx="9">
                  <c:v>20005086</c:v>
                </c:pt>
                <c:pt idx="10">
                  <c:v>20676971</c:v>
                </c:pt>
                <c:pt idx="11">
                  <c:v>21124690</c:v>
                </c:pt>
                <c:pt idx="12">
                  <c:v>21735817</c:v>
                </c:pt>
                <c:pt idx="13">
                  <c:v>22528078</c:v>
                </c:pt>
                <c:pt idx="14">
                  <c:v>23240174</c:v>
                </c:pt>
                <c:pt idx="15">
                  <c:v>23536649</c:v>
                </c:pt>
                <c:pt idx="16">
                  <c:v>24287545</c:v>
                </c:pt>
                <c:pt idx="17">
                  <c:v>24879014</c:v>
                </c:pt>
              </c:numCache>
            </c:numRef>
          </c:val>
          <c:smooth val="0"/>
        </c:ser>
        <c:marker val="1"/>
        <c:axId val="57205974"/>
        <c:axId val="45091719"/>
      </c:lineChart>
      <c:catAx>
        <c:axId val="572059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091719"/>
        <c:crosses val="autoZero"/>
        <c:auto val="1"/>
        <c:lblOffset val="100"/>
        <c:noMultiLvlLbl val="0"/>
      </c:catAx>
      <c:valAx>
        <c:axId val="450917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2059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School Enrollment and Staffing FY01 to FY18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Sheet1!$A$23</c:f>
              <c:strCache>
                <c:ptCount val="1"/>
                <c:pt idx="0">
                  <c:v>School Enrollment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0"/>
            <c:dispRSqr val="0"/>
          </c:trendline>
          <c:val>
            <c:numRef>
              <c:f>Sheet1!$B$23:$S$23</c:f>
              <c:numCache>
                <c:ptCount val="18"/>
                <c:pt idx="0">
                  <c:v>1736</c:v>
                </c:pt>
                <c:pt idx="1">
                  <c:v>1762</c:v>
                </c:pt>
                <c:pt idx="2">
                  <c:v>1779</c:v>
                </c:pt>
                <c:pt idx="3">
                  <c:v>1806</c:v>
                </c:pt>
                <c:pt idx="4">
                  <c:v>1828</c:v>
                </c:pt>
                <c:pt idx="5">
                  <c:v>1847</c:v>
                </c:pt>
                <c:pt idx="6">
                  <c:v>1801</c:v>
                </c:pt>
                <c:pt idx="7">
                  <c:v>1780</c:v>
                </c:pt>
                <c:pt idx="8">
                  <c:v>1748</c:v>
                </c:pt>
                <c:pt idx="9">
                  <c:v>1708</c:v>
                </c:pt>
                <c:pt idx="10">
                  <c:v>1696</c:v>
                </c:pt>
                <c:pt idx="11">
                  <c:v>1683</c:v>
                </c:pt>
                <c:pt idx="12">
                  <c:v>1674</c:v>
                </c:pt>
                <c:pt idx="13">
                  <c:v>1675</c:v>
                </c:pt>
                <c:pt idx="14">
                  <c:v>1647</c:v>
                </c:pt>
                <c:pt idx="15">
                  <c:v>1633</c:v>
                </c:pt>
                <c:pt idx="16">
                  <c:v>1603</c:v>
                </c:pt>
                <c:pt idx="17">
                  <c:v>1571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Sheet1!$A$24</c:f>
              <c:strCache>
                <c:ptCount val="1"/>
                <c:pt idx="0">
                  <c:v>School Staffing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0"/>
            <c:dispRSqr val="0"/>
          </c:trendline>
          <c:val>
            <c:numRef>
              <c:f>Sheet1!$B$24:$S$24</c:f>
              <c:numCache>
                <c:ptCount val="18"/>
                <c:pt idx="0">
                  <c:v>256.7</c:v>
                </c:pt>
                <c:pt idx="1">
                  <c:v>265.4</c:v>
                </c:pt>
                <c:pt idx="2">
                  <c:v>267.4</c:v>
                </c:pt>
                <c:pt idx="3">
                  <c:v>270.16</c:v>
                </c:pt>
                <c:pt idx="4">
                  <c:v>275.2</c:v>
                </c:pt>
                <c:pt idx="5">
                  <c:v>277.75</c:v>
                </c:pt>
                <c:pt idx="6">
                  <c:v>274.95</c:v>
                </c:pt>
                <c:pt idx="7">
                  <c:v>278.94</c:v>
                </c:pt>
                <c:pt idx="8">
                  <c:v>274.23</c:v>
                </c:pt>
                <c:pt idx="9">
                  <c:v>278.79</c:v>
                </c:pt>
                <c:pt idx="10">
                  <c:v>277.89</c:v>
                </c:pt>
                <c:pt idx="11">
                  <c:v>272.45</c:v>
                </c:pt>
                <c:pt idx="12">
                  <c:v>266.1</c:v>
                </c:pt>
                <c:pt idx="13">
                  <c:v>263.96</c:v>
                </c:pt>
                <c:pt idx="14">
                  <c:v>265.26</c:v>
                </c:pt>
                <c:pt idx="15">
                  <c:v>265.79</c:v>
                </c:pt>
                <c:pt idx="16">
                  <c:v>262.63</c:v>
                </c:pt>
                <c:pt idx="17">
                  <c:v>268.21</c:v>
                </c:pt>
              </c:numCache>
            </c:numRef>
          </c:val>
          <c:smooth val="0"/>
        </c:ser>
        <c:marker val="1"/>
        <c:axId val="43812848"/>
        <c:axId val="58771313"/>
      </c:lineChart>
      <c:catAx>
        <c:axId val="43812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771313"/>
        <c:crosses val="autoZero"/>
        <c:auto val="1"/>
        <c:lblOffset val="100"/>
        <c:noMultiLvlLbl val="0"/>
      </c:catAx>
      <c:valAx>
        <c:axId val="587713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8128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Revenue Sharing and GPA (279) Trends FY08  to FY18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0"/>
            <c:dispRSqr val="0"/>
          </c:trendline>
          <c:val>
            <c:numRef>
              <c:f>Sheet1!$I$21:$S$21</c:f>
              <c:numCache>
                <c:ptCount val="11"/>
                <c:pt idx="0">
                  <c:v>2836182</c:v>
                </c:pt>
                <c:pt idx="1">
                  <c:v>3075609</c:v>
                </c:pt>
                <c:pt idx="2">
                  <c:v>2571271</c:v>
                </c:pt>
                <c:pt idx="3">
                  <c:v>2878635</c:v>
                </c:pt>
                <c:pt idx="4">
                  <c:v>2297964</c:v>
                </c:pt>
                <c:pt idx="5">
                  <c:v>2025678</c:v>
                </c:pt>
                <c:pt idx="6">
                  <c:v>2620194</c:v>
                </c:pt>
                <c:pt idx="7">
                  <c:v>2482137</c:v>
                </c:pt>
                <c:pt idx="8">
                  <c:v>3403682</c:v>
                </c:pt>
                <c:pt idx="9">
                  <c:v>2624953</c:v>
                </c:pt>
                <c:pt idx="10">
                  <c:v>1826740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0"/>
            <c:dispRSqr val="0"/>
          </c:trendline>
          <c:val>
            <c:numRef>
              <c:f>Sheet1!$I$30:$S$30</c:f>
              <c:numCache>
                <c:ptCount val="11"/>
                <c:pt idx="0">
                  <c:v>737533</c:v>
                </c:pt>
                <c:pt idx="1">
                  <c:v>697790</c:v>
                </c:pt>
                <c:pt idx="2">
                  <c:v>691585</c:v>
                </c:pt>
                <c:pt idx="3">
                  <c:v>667238</c:v>
                </c:pt>
                <c:pt idx="4">
                  <c:v>614794</c:v>
                </c:pt>
                <c:pt idx="5">
                  <c:v>638847</c:v>
                </c:pt>
                <c:pt idx="6">
                  <c:v>451764</c:v>
                </c:pt>
                <c:pt idx="7">
                  <c:v>419995</c:v>
                </c:pt>
                <c:pt idx="8">
                  <c:v>416677</c:v>
                </c:pt>
                <c:pt idx="9">
                  <c:v>403599</c:v>
                </c:pt>
                <c:pt idx="10">
                  <c:v>402087</c:v>
                </c:pt>
              </c:numCache>
            </c:numRef>
          </c:val>
          <c:smooth val="0"/>
        </c:ser>
        <c:marker val="1"/>
        <c:axId val="59179770"/>
        <c:axId val="62855883"/>
      </c:lineChart>
      <c:catAx>
        <c:axId val="59179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855883"/>
        <c:crosses val="autoZero"/>
        <c:auto val="1"/>
        <c:lblOffset val="100"/>
        <c:noMultiLvlLbl val="0"/>
      </c:catAx>
      <c:valAx>
        <c:axId val="628558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1797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Avg Percent of Tax Dollar FY08 to FY18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3"/>
          <c:y val="0.177"/>
          <c:w val="0.446"/>
          <c:h val="0.656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5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Sheet1!$U$13:$U$15</c:f>
              <c:strCache>
                <c:ptCount val="3"/>
                <c:pt idx="0">
                  <c:v>Town</c:v>
                </c:pt>
                <c:pt idx="1">
                  <c:v>County</c:v>
                </c:pt>
                <c:pt idx="2">
                  <c:v>School</c:v>
                </c:pt>
              </c:strCache>
            </c:strRef>
          </c:cat>
          <c:val>
            <c:numRef>
              <c:f>Sheet1!$V$13:$V$15</c:f>
              <c:numCache>
                <c:ptCount val="3"/>
                <c:pt idx="0">
                  <c:v>0.31443726109823583</c:v>
                </c:pt>
                <c:pt idx="1">
                  <c:v>0.031618529069626984</c:v>
                </c:pt>
                <c:pt idx="2">
                  <c:v>0.6474276723312802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1"/>
          <c:y val="0.93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Average Percent of Budget FY01 -FY18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8075"/>
          <c:y val="0.20075"/>
          <c:w val="0.63825"/>
          <c:h val="0.63225"/>
        </c:manualLayout>
      </c:layout>
      <c:pieChart>
        <c:varyColors val="1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725"/>
          <c:y val="0.95575"/>
          <c:w val="0.5145"/>
          <c:h val="0.03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Tax Rate Trends FY08 to FY18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Sheet1!$A$49</c:f>
              <c:strCache>
                <c:ptCount val="1"/>
                <c:pt idx="0">
                  <c:v>Municipal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Sheet1!$I$49:$S$49</c:f>
              <c:numCache>
                <c:ptCount val="11"/>
                <c:pt idx="0">
                  <c:v>3.84</c:v>
                </c:pt>
                <c:pt idx="1">
                  <c:v>4.22</c:v>
                </c:pt>
                <c:pt idx="2">
                  <c:v>4.17</c:v>
                </c:pt>
                <c:pt idx="3">
                  <c:v>4.13</c:v>
                </c:pt>
                <c:pt idx="4">
                  <c:v>3.48</c:v>
                </c:pt>
                <c:pt idx="5">
                  <c:v>3.46</c:v>
                </c:pt>
                <c:pt idx="6">
                  <c:v>3.66</c:v>
                </c:pt>
                <c:pt idx="7">
                  <c:v>3.66</c:v>
                </c:pt>
                <c:pt idx="8">
                  <c:v>3.92</c:v>
                </c:pt>
                <c:pt idx="9">
                  <c:v>4.4</c:v>
                </c:pt>
                <c:pt idx="10">
                  <c:v>4.52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Sheet1!$A$50</c:f>
              <c:strCache>
                <c:ptCount val="1"/>
                <c:pt idx="0">
                  <c:v>School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Sheet1!$I$50:$S$50</c:f>
              <c:numCache>
                <c:ptCount val="11"/>
                <c:pt idx="0">
                  <c:v>11.91</c:v>
                </c:pt>
                <c:pt idx="1">
                  <c:v>12.46</c:v>
                </c:pt>
                <c:pt idx="2">
                  <c:v>12.65</c:v>
                </c:pt>
                <c:pt idx="3">
                  <c:v>13.03</c:v>
                </c:pt>
                <c:pt idx="4">
                  <c:v>11.1</c:v>
                </c:pt>
                <c:pt idx="5">
                  <c:v>11.77</c:v>
                </c:pt>
                <c:pt idx="6">
                  <c:v>11.97</c:v>
                </c:pt>
                <c:pt idx="7">
                  <c:v>12.47</c:v>
                </c:pt>
                <c:pt idx="8">
                  <c:v>12.26</c:v>
                </c:pt>
                <c:pt idx="9">
                  <c:v>12.4</c:v>
                </c:pt>
                <c:pt idx="10">
                  <c:v>12.95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Sheet1!$A$51</c:f>
              <c:strCache>
                <c:ptCount val="1"/>
                <c:pt idx="0">
                  <c:v>County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Sheet1!$I$51:$S$51</c:f>
              <c:numCache>
                <c:ptCount val="11"/>
                <c:pt idx="0">
                  <c:v>0.71</c:v>
                </c:pt>
                <c:pt idx="1">
                  <c:v>0.76</c:v>
                </c:pt>
                <c:pt idx="2">
                  <c:v>0.72</c:v>
                </c:pt>
                <c:pt idx="3">
                  <c:v>0.7</c:v>
                </c:pt>
                <c:pt idx="4">
                  <c:v>0.6</c:v>
                </c:pt>
                <c:pt idx="5">
                  <c:v>0.61</c:v>
                </c:pt>
                <c:pt idx="6">
                  <c:v>0.65</c:v>
                </c:pt>
                <c:pt idx="7">
                  <c:v>0.67</c:v>
                </c:pt>
                <c:pt idx="8">
                  <c:v>0.7</c:v>
                </c:pt>
                <c:pt idx="9">
                  <c:v>0.74</c:v>
                </c:pt>
                <c:pt idx="10">
                  <c:v>0.79</c:v>
                </c:pt>
              </c:numCache>
            </c:numRef>
          </c:val>
          <c:smooth val="0"/>
        </c:ser>
        <c:marker val="1"/>
        <c:axId val="28832036"/>
        <c:axId val="58161733"/>
      </c:lineChart>
      <c:catAx>
        <c:axId val="288320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161733"/>
        <c:crosses val="autoZero"/>
        <c:auto val="1"/>
        <c:lblOffset val="100"/>
        <c:noMultiLvlLbl val="0"/>
      </c:catAx>
      <c:valAx>
        <c:axId val="581617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832036"/>
        <c:crossesAt val="1"/>
        <c:crossBetween val="between"/>
        <c:dispUnits/>
      </c:valAx>
      <c:spPr>
        <a:solidFill>
          <a:srgbClr val="C0C0C0"/>
        </a:solidFill>
        <a:ln w="381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1525"/>
          <c:w val="0.97825"/>
          <c:h val="0.923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Sheet1!$A$44</c:f>
              <c:strCache>
                <c:ptCount val="1"/>
                <c:pt idx="0">
                  <c:v>Cost of Living Adjustment (S/S) %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Sheet1!$I$44:$S$44</c:f>
              <c:numCache>
                <c:ptCount val="11"/>
                <c:pt idx="0">
                  <c:v>3.3</c:v>
                </c:pt>
                <c:pt idx="1">
                  <c:v>2.3</c:v>
                </c:pt>
                <c:pt idx="2">
                  <c:v>5.8</c:v>
                </c:pt>
                <c:pt idx="3">
                  <c:v>0</c:v>
                </c:pt>
                <c:pt idx="4">
                  <c:v>0</c:v>
                </c:pt>
                <c:pt idx="5">
                  <c:v>3.6</c:v>
                </c:pt>
                <c:pt idx="6">
                  <c:v>1.7</c:v>
                </c:pt>
                <c:pt idx="7">
                  <c:v>1.5</c:v>
                </c:pt>
                <c:pt idx="8">
                  <c:v>1.7</c:v>
                </c:pt>
                <c:pt idx="9">
                  <c:v>0</c:v>
                </c:pt>
                <c:pt idx="10">
                  <c:v>0.3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Sheet1!$A$45</c:f>
              <c:strCache>
                <c:ptCount val="1"/>
                <c:pt idx="0">
                  <c:v>CPI-U Northeast %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Sheet1!$I$45:$S$45</c:f>
              <c:numCache>
                <c:ptCount val="11"/>
                <c:pt idx="0">
                  <c:v>2.3</c:v>
                </c:pt>
                <c:pt idx="1">
                  <c:v>3.9</c:v>
                </c:pt>
                <c:pt idx="2">
                  <c:v>0.5</c:v>
                </c:pt>
                <c:pt idx="3">
                  <c:v>3</c:v>
                </c:pt>
                <c:pt idx="4">
                  <c:v>1.6</c:v>
                </c:pt>
                <c:pt idx="5">
                  <c:v>2.9</c:v>
                </c:pt>
                <c:pt idx="6">
                  <c:v>1.8</c:v>
                </c:pt>
                <c:pt idx="7">
                  <c:v>1.5</c:v>
                </c:pt>
                <c:pt idx="8">
                  <c:v>-0.4</c:v>
                </c:pt>
                <c:pt idx="9">
                  <c:v>0.7</c:v>
                </c:pt>
                <c:pt idx="10">
                  <c:v>2.5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Sheet1!$A$47</c:f>
              <c:strCache>
                <c:ptCount val="1"/>
                <c:pt idx="0">
                  <c:v>Total Tax Rate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Sheet1!$I$47:$S$47</c:f>
              <c:numCache>
                <c:ptCount val="11"/>
                <c:pt idx="0">
                  <c:v>16.46</c:v>
                </c:pt>
                <c:pt idx="1">
                  <c:v>17.44</c:v>
                </c:pt>
                <c:pt idx="2">
                  <c:v>17.54</c:v>
                </c:pt>
                <c:pt idx="3">
                  <c:v>17.86</c:v>
                </c:pt>
                <c:pt idx="4">
                  <c:v>15.18</c:v>
                </c:pt>
                <c:pt idx="5">
                  <c:v>15.84</c:v>
                </c:pt>
                <c:pt idx="6">
                  <c:v>16.28</c:v>
                </c:pt>
                <c:pt idx="7">
                  <c:v>16.5</c:v>
                </c:pt>
                <c:pt idx="8">
                  <c:v>16.88</c:v>
                </c:pt>
                <c:pt idx="9">
                  <c:v>17.54</c:v>
                </c:pt>
                <c:pt idx="10">
                  <c:v>18.26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Sheet1!$A$49</c:f>
              <c:strCache>
                <c:ptCount val="1"/>
                <c:pt idx="0">
                  <c:v>Municipal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8000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Sheet1!$I$49:$S$49</c:f>
              <c:numCache>
                <c:ptCount val="11"/>
                <c:pt idx="0">
                  <c:v>3.84</c:v>
                </c:pt>
                <c:pt idx="1">
                  <c:v>4.22</c:v>
                </c:pt>
                <c:pt idx="2">
                  <c:v>4.17</c:v>
                </c:pt>
                <c:pt idx="3">
                  <c:v>4.13</c:v>
                </c:pt>
                <c:pt idx="4">
                  <c:v>3.48</c:v>
                </c:pt>
                <c:pt idx="5">
                  <c:v>3.46</c:v>
                </c:pt>
                <c:pt idx="6">
                  <c:v>3.66</c:v>
                </c:pt>
                <c:pt idx="7">
                  <c:v>3.66</c:v>
                </c:pt>
                <c:pt idx="8">
                  <c:v>3.92</c:v>
                </c:pt>
                <c:pt idx="9">
                  <c:v>4.4</c:v>
                </c:pt>
                <c:pt idx="10">
                  <c:v>4.52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Sheet1!$A$50</c:f>
              <c:strCache>
                <c:ptCount val="1"/>
                <c:pt idx="0">
                  <c:v>School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Sheet1!$I$50:$S$50</c:f>
              <c:numCache>
                <c:ptCount val="11"/>
                <c:pt idx="0">
                  <c:v>11.91</c:v>
                </c:pt>
                <c:pt idx="1">
                  <c:v>12.46</c:v>
                </c:pt>
                <c:pt idx="2">
                  <c:v>12.65</c:v>
                </c:pt>
                <c:pt idx="3">
                  <c:v>13.03</c:v>
                </c:pt>
                <c:pt idx="4">
                  <c:v>11.1</c:v>
                </c:pt>
                <c:pt idx="5">
                  <c:v>11.77</c:v>
                </c:pt>
                <c:pt idx="6">
                  <c:v>11.97</c:v>
                </c:pt>
                <c:pt idx="7">
                  <c:v>12.47</c:v>
                </c:pt>
                <c:pt idx="8">
                  <c:v>12.26</c:v>
                </c:pt>
                <c:pt idx="9">
                  <c:v>12.4</c:v>
                </c:pt>
                <c:pt idx="10">
                  <c:v>12.95</c:v>
                </c:pt>
              </c:numCache>
            </c:numRef>
          </c:val>
          <c:smooth val="0"/>
        </c:ser>
        <c:marker val="1"/>
        <c:axId val="53693550"/>
        <c:axId val="13479903"/>
      </c:lineChart>
      <c:catAx>
        <c:axId val="53693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479903"/>
        <c:crosses val="autoZero"/>
        <c:auto val="1"/>
        <c:lblOffset val="100"/>
        <c:noMultiLvlLbl val="0"/>
      </c:catAx>
      <c:valAx>
        <c:axId val="134799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6935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725"/>
          <c:y val="0.95575"/>
          <c:w val="0.86625"/>
          <c:h val="0.03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Mil Rate Projection 2020 to 2030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Sheet1!$A$54</c:f>
              <c:strCache>
                <c:ptCount val="1"/>
                <c:pt idx="0">
                  <c:v>Municipal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Sheet1!$B$54:$D$54</c:f>
              <c:numCache>
                <c:ptCount val="3"/>
                <c:pt idx="0">
                  <c:v>4.77</c:v>
                </c:pt>
                <c:pt idx="1">
                  <c:v>5.44</c:v>
                </c:pt>
                <c:pt idx="2">
                  <c:v>6.21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Sheet1!$A$55</c:f>
              <c:strCache>
                <c:ptCount val="1"/>
                <c:pt idx="0">
                  <c:v>School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Sheet1!$B$55:$D$55</c:f>
              <c:numCache>
                <c:ptCount val="3"/>
                <c:pt idx="0">
                  <c:v>13.93</c:v>
                </c:pt>
                <c:pt idx="1">
                  <c:v>16.7</c:v>
                </c:pt>
                <c:pt idx="2">
                  <c:v>20.03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Sheet1!$A$56</c:f>
              <c:strCache>
                <c:ptCount val="1"/>
                <c:pt idx="0">
                  <c:v>County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Sheet1!$B$56:$D$56</c:f>
              <c:numCache>
                <c:ptCount val="3"/>
                <c:pt idx="0">
                  <c:v>0.88</c:v>
                </c:pt>
                <c:pt idx="1">
                  <c:v>1.17</c:v>
                </c:pt>
                <c:pt idx="2">
                  <c:v>1.54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Sheet1!$A$57</c:f>
              <c:strCache>
                <c:ptCount val="1"/>
                <c:pt idx="0">
                  <c:v>Total Mil Rate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14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Sheet1!$B$57:$D$57</c:f>
              <c:numCache>
                <c:ptCount val="3"/>
                <c:pt idx="0">
                  <c:v>19.58</c:v>
                </c:pt>
                <c:pt idx="1">
                  <c:v>23.310000000000002</c:v>
                </c:pt>
                <c:pt idx="2">
                  <c:v>27.78</c:v>
                </c:pt>
              </c:numCache>
            </c:numRef>
          </c:val>
          <c:shape val="box"/>
        </c:ser>
        <c:shape val="box"/>
        <c:axId val="54210264"/>
        <c:axId val="18130329"/>
      </c:bar3DChart>
      <c:catAx>
        <c:axId val="54210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8130329"/>
        <c:crosses val="autoZero"/>
        <c:auto val="1"/>
        <c:lblOffset val="100"/>
        <c:noMultiLvlLbl val="0"/>
      </c:catAx>
      <c:valAx>
        <c:axId val="181303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21026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Forcasted Tax Increases FY 2020 to FY 2030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&quot;$&quot;#,##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&quot;$&quot;#,##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&quot;$&quot;#,##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&quot;$&quot;#,##0" sourceLinked="0"/>
            <c:txPr>
              <a:bodyPr vert="horz" rot="-2700000" anchor="ctr"/>
              <a:lstStyle/>
              <a:p>
                <a:pPr algn="ctr">
                  <a:defRPr lang="en-US" cap="none" sz="14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Sheet1!$B$60:$B$62</c:f>
              <c:numCache>
                <c:ptCount val="3"/>
                <c:pt idx="0">
                  <c:v>395.99999999999903</c:v>
                </c:pt>
                <c:pt idx="1">
                  <c:v>659.9999999999984</c:v>
                </c:pt>
                <c:pt idx="2">
                  <c:v>1319.9999999999968</c:v>
                </c:pt>
              </c:numCache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&quot;$&quot;#,##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&quot;$&quot;#,##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&quot;$&quot;#,##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&quot;$&quot;#,##0" sourceLinked="0"/>
            <c:txPr>
              <a:bodyPr vert="horz" rot="-2700000" anchor="ctr"/>
              <a:lstStyle/>
              <a:p>
                <a:pPr algn="ctr">
                  <a:defRPr lang="en-US" cap="none" sz="14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Sheet1!$C$60:$C$62</c:f>
              <c:numCache>
                <c:ptCount val="3"/>
                <c:pt idx="0">
                  <c:v>1515.0000000000002</c:v>
                </c:pt>
                <c:pt idx="1">
                  <c:v>2525.0000000000005</c:v>
                </c:pt>
                <c:pt idx="2">
                  <c:v>5050.000000000001</c:v>
                </c:pt>
              </c:numCache>
            </c:numRef>
          </c:val>
          <c:shape val="box"/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&quot;$&quot;#,##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&quot;$&quot;#,##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&quot;$&quot;#,##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&quot;$&quot;#,##0" sourceLinked="0"/>
            <c:txPr>
              <a:bodyPr vert="horz" rot="-2700000" anchor="ctr"/>
              <a:lstStyle/>
              <a:p>
                <a:pPr algn="ctr">
                  <a:defRPr lang="en-US" cap="none" sz="14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Sheet1!$D$60:$D$62</c:f>
              <c:numCache>
                <c:ptCount val="3"/>
                <c:pt idx="0">
                  <c:v>2856</c:v>
                </c:pt>
                <c:pt idx="1">
                  <c:v>4760</c:v>
                </c:pt>
                <c:pt idx="2">
                  <c:v>9520</c:v>
                </c:pt>
              </c:numCache>
            </c:numRef>
          </c:val>
          <c:shape val="box"/>
        </c:ser>
        <c:shape val="box"/>
        <c:axId val="28955234"/>
        <c:axId val="59270515"/>
      </c:bar3DChart>
      <c:catAx>
        <c:axId val="28955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9270515"/>
        <c:crosses val="autoZero"/>
        <c:auto val="1"/>
        <c:lblOffset val="100"/>
        <c:noMultiLvlLbl val="0"/>
      </c:catAx>
      <c:valAx>
        <c:axId val="592705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955234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7"/>
  </sheetViews>
  <pageMargins left="0.75" right="0.75" top="1" bottom="1" header="0.5" footer="0.5"/>
  <pageSetup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7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7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7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07"/>
  </sheetViews>
  <pageMargins left="0.75" right="0.75" top="1" bottom="1" header="0.5" footer="0.5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07"/>
  </sheetViews>
  <pageMargins left="0.75" right="0.75" top="1" bottom="1" header="0.5" footer="0.5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600" verticalDpi="6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600" verticalDpi="6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</cdr:x>
      <cdr:y>0.8855</cdr:y>
    </cdr:from>
    <cdr:to>
      <cdr:x>0.12375</cdr:x>
      <cdr:y>0.9745</cdr:y>
    </cdr:to>
    <cdr:sp>
      <cdr:nvSpPr>
        <cdr:cNvPr id="1" name="Rectangle 2"/>
        <cdr:cNvSpPr>
          <a:spLocks/>
        </cdr:cNvSpPr>
      </cdr:nvSpPr>
      <cdr:spPr>
        <a:xfrm>
          <a:off x="676275" y="5248275"/>
          <a:ext cx="390525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0.079</cdr:x>
      <cdr:y>0.8855</cdr:y>
    </cdr:from>
    <cdr:to>
      <cdr:x>0.14</cdr:x>
      <cdr:y>0.975</cdr:y>
    </cdr:to>
    <cdr:sp>
      <cdr:nvSpPr>
        <cdr:cNvPr id="2" name="TextBox 4"/>
        <cdr:cNvSpPr txBox="1">
          <a:spLocks noChangeArrowheads="1"/>
        </cdr:cNvSpPr>
      </cdr:nvSpPr>
      <cdr:spPr>
        <a:xfrm>
          <a:off x="676275" y="5248275"/>
          <a:ext cx="5334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$300k
$500k
$1 Mil</a:t>
          </a:r>
        </a:p>
      </cdr:txBody>
    </cdr:sp>
  </cdr:relSizeAnchor>
  <cdr:relSizeAnchor xmlns:cdr="http://schemas.openxmlformats.org/drawingml/2006/chartDrawing">
    <cdr:from>
      <cdr:x>0.204</cdr:x>
      <cdr:y>0.84775</cdr:y>
    </cdr:from>
    <cdr:to>
      <cdr:x>0.87425</cdr:x>
      <cdr:y>0.8775</cdr:y>
    </cdr:to>
    <cdr:sp>
      <cdr:nvSpPr>
        <cdr:cNvPr id="3" name="Rectangle 5"/>
        <cdr:cNvSpPr>
          <a:spLocks/>
        </cdr:cNvSpPr>
      </cdr:nvSpPr>
      <cdr:spPr>
        <a:xfrm>
          <a:off x="1762125" y="5029200"/>
          <a:ext cx="58197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  2020                                                     2025                                                    2030</a:t>
          </a:r>
        </a:p>
      </cdr:txBody>
    </cdr:sp>
  </cdr:relSizeAnchor>
  <cdr:relSizeAnchor xmlns:cdr="http://schemas.openxmlformats.org/drawingml/2006/chartDrawing">
    <cdr:from>
      <cdr:x>0.0075</cdr:x>
      <cdr:y>0.867</cdr:y>
    </cdr:from>
    <cdr:to>
      <cdr:x>0.06025</cdr:x>
      <cdr:y>0.96925</cdr:y>
    </cdr:to>
    <cdr:sp>
      <cdr:nvSpPr>
        <cdr:cNvPr id="4" name="TextBox 7"/>
        <cdr:cNvSpPr txBox="1">
          <a:spLocks noChangeArrowheads="1"/>
        </cdr:cNvSpPr>
      </cdr:nvSpPr>
      <cdr:spPr>
        <a:xfrm>
          <a:off x="57150" y="5143500"/>
          <a:ext cx="457200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Home
Value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0.04725</cdr:x>
      <cdr:y>0.04825</cdr:y>
    </cdr:from>
    <cdr:to>
      <cdr:x>0.9875</cdr:x>
      <cdr:y>0.98325</cdr:y>
    </cdr:to>
    <cdr:graphicFrame>
      <cdr:nvGraphicFramePr>
        <cdr:cNvPr id="1" name="Chart 1"/>
        <cdr:cNvGraphicFramePr/>
      </cdr:nvGraphicFramePr>
      <cdr:xfrm>
        <a:off x="409575" y="285750"/>
        <a:ext cx="8162925" cy="5553075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0.1415</cdr:x>
      <cdr:y>0.90725</cdr:y>
    </cdr:from>
    <cdr:to>
      <cdr:x>0.91925</cdr:x>
      <cdr:y>0.941</cdr:y>
    </cdr:to>
    <cdr:sp>
      <cdr:nvSpPr>
        <cdr:cNvPr id="1" name="Rectangle 1"/>
        <cdr:cNvSpPr>
          <a:spLocks/>
        </cdr:cNvSpPr>
      </cdr:nvSpPr>
      <cdr:spPr>
        <a:xfrm>
          <a:off x="1219200" y="5381625"/>
          <a:ext cx="67532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0.14525</cdr:x>
      <cdr:y>0.90725</cdr:y>
    </cdr:from>
    <cdr:to>
      <cdr:x>0.91925</cdr:x>
      <cdr:y>0.941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5381625"/>
          <a:ext cx="67151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  2020                                                               2025                                                         2030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2"/>
  <sheetViews>
    <sheetView tabSelected="1" workbookViewId="0" topLeftCell="A1">
      <selection activeCell="A5" sqref="A5"/>
    </sheetView>
  </sheetViews>
  <sheetFormatPr defaultColWidth="9.140625" defaultRowHeight="12.75"/>
  <cols>
    <col min="1" max="1" width="37.28125" style="7" bestFit="1" customWidth="1"/>
    <col min="2" max="2" width="14.140625" style="0" bestFit="1" customWidth="1"/>
    <col min="3" max="7" width="12.28125" style="0" bestFit="1" customWidth="1"/>
    <col min="8" max="8" width="12.7109375" style="0" bestFit="1" customWidth="1"/>
    <col min="9" max="10" width="12.28125" style="0" bestFit="1" customWidth="1"/>
    <col min="11" max="14" width="12.7109375" style="0" bestFit="1" customWidth="1"/>
    <col min="15" max="16" width="12.28125" style="0" bestFit="1" customWidth="1"/>
    <col min="17" max="18" width="12.7109375" style="0" bestFit="1" customWidth="1"/>
    <col min="19" max="20" width="12.28125" style="0" bestFit="1" customWidth="1"/>
    <col min="21" max="21" width="12.140625" style="0" bestFit="1" customWidth="1"/>
    <col min="22" max="22" width="11.28125" style="0" bestFit="1" customWidth="1"/>
  </cols>
  <sheetData>
    <row r="1" spans="2:21" s="7" customFormat="1" ht="12.75"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20</v>
      </c>
      <c r="N1" s="7" t="s">
        <v>21</v>
      </c>
      <c r="O1" s="7" t="s">
        <v>22</v>
      </c>
      <c r="P1" s="7" t="s">
        <v>23</v>
      </c>
      <c r="Q1" s="7" t="s">
        <v>24</v>
      </c>
      <c r="R1" s="7" t="s">
        <v>32</v>
      </c>
      <c r="S1" s="7" t="s">
        <v>34</v>
      </c>
      <c r="T1" s="7" t="s">
        <v>12</v>
      </c>
      <c r="U1" s="7" t="s">
        <v>5</v>
      </c>
    </row>
    <row r="2" spans="2:21" s="8" customFormat="1" ht="12.75">
      <c r="B2" s="8" t="s">
        <v>13</v>
      </c>
      <c r="C2" s="8" t="s">
        <v>13</v>
      </c>
      <c r="D2" s="8" t="s">
        <v>13</v>
      </c>
      <c r="E2" s="8" t="s">
        <v>13</v>
      </c>
      <c r="F2" s="8" t="s">
        <v>13</v>
      </c>
      <c r="G2" s="8" t="s">
        <v>13</v>
      </c>
      <c r="H2" s="8" t="s">
        <v>13</v>
      </c>
      <c r="I2" s="8" t="s">
        <v>13</v>
      </c>
      <c r="J2" s="8" t="s">
        <v>13</v>
      </c>
      <c r="K2" s="8" t="s">
        <v>13</v>
      </c>
      <c r="L2" s="8" t="s">
        <v>13</v>
      </c>
      <c r="M2" s="8" t="s">
        <v>13</v>
      </c>
      <c r="N2" s="8" t="s">
        <v>13</v>
      </c>
      <c r="O2" s="8" t="s">
        <v>13</v>
      </c>
      <c r="P2" s="8" t="s">
        <v>13</v>
      </c>
      <c r="Q2" s="8" t="s">
        <v>13</v>
      </c>
      <c r="R2" s="8" t="s">
        <v>13</v>
      </c>
      <c r="S2" s="8" t="s">
        <v>13</v>
      </c>
      <c r="T2" s="8" t="s">
        <v>35</v>
      </c>
      <c r="U2" s="8" t="s">
        <v>35</v>
      </c>
    </row>
    <row r="3" s="7" customFormat="1" ht="12.75">
      <c r="A3" s="7" t="s">
        <v>14</v>
      </c>
    </row>
    <row r="4" spans="1:21" ht="0.75" customHeight="1">
      <c r="A4" s="7" t="s">
        <v>15</v>
      </c>
      <c r="B4">
        <f>+SUM(7220810-558291)</f>
        <v>6662519</v>
      </c>
      <c r="C4">
        <v>6954771</v>
      </c>
      <c r="D4">
        <v>7122749</v>
      </c>
      <c r="E4">
        <v>7335888</v>
      </c>
      <c r="F4">
        <v>7761370</v>
      </c>
      <c r="G4">
        <v>8000155</v>
      </c>
      <c r="H4">
        <v>8310185</v>
      </c>
      <c r="I4">
        <v>8515390</v>
      </c>
      <c r="J4">
        <v>8804090</v>
      </c>
      <c r="K4">
        <v>8533254</v>
      </c>
      <c r="L4">
        <v>8539687</v>
      </c>
      <c r="M4">
        <v>8919979</v>
      </c>
      <c r="N4">
        <v>8826879</v>
      </c>
      <c r="O4">
        <v>9032363</v>
      </c>
      <c r="P4">
        <v>9226784</v>
      </c>
      <c r="Q4">
        <v>9814881</v>
      </c>
      <c r="R4">
        <v>12052688</v>
      </c>
      <c r="T4">
        <f>SUM(R4-B4)</f>
        <v>5390169</v>
      </c>
      <c r="U4">
        <f>SUM(T4/B4)</f>
        <v>0.8090286871977401</v>
      </c>
    </row>
    <row r="5" spans="1:21" ht="12.75">
      <c r="A5" s="7" t="s">
        <v>33</v>
      </c>
      <c r="B5" s="1">
        <f>SUM(B4+B8)</f>
        <v>7270051</v>
      </c>
      <c r="C5" s="1">
        <f aca="true" t="shared" si="0" ref="C5:R5">SUM(C4+C8)</f>
        <v>7590034</v>
      </c>
      <c r="D5" s="1">
        <f t="shared" si="0"/>
        <v>7875270</v>
      </c>
      <c r="E5" s="1">
        <f t="shared" si="0"/>
        <v>8200025</v>
      </c>
      <c r="F5" s="1">
        <f t="shared" si="0"/>
        <v>8652467</v>
      </c>
      <c r="G5" s="1">
        <f t="shared" si="0"/>
        <v>8910939</v>
      </c>
      <c r="H5" s="1">
        <f t="shared" si="0"/>
        <v>9262185</v>
      </c>
      <c r="I5" s="1">
        <f t="shared" si="0"/>
        <v>9491626</v>
      </c>
      <c r="J5" s="1">
        <f t="shared" si="0"/>
        <v>9885053</v>
      </c>
      <c r="K5" s="1">
        <f t="shared" si="0"/>
        <v>9611187</v>
      </c>
      <c r="L5" s="1">
        <f t="shared" si="0"/>
        <v>9603325</v>
      </c>
      <c r="M5" s="1">
        <f t="shared" si="0"/>
        <v>10424527</v>
      </c>
      <c r="N5" s="1">
        <f t="shared" si="0"/>
        <v>10380597</v>
      </c>
      <c r="O5" s="1">
        <f t="shared" si="0"/>
        <v>10641430</v>
      </c>
      <c r="P5" s="1">
        <f t="shared" si="0"/>
        <v>10922584</v>
      </c>
      <c r="Q5" s="1">
        <f t="shared" si="0"/>
        <v>11613020</v>
      </c>
      <c r="R5" s="1">
        <f t="shared" si="0"/>
        <v>12052688</v>
      </c>
      <c r="S5" s="1">
        <v>12221090</v>
      </c>
      <c r="T5" s="1">
        <f>SUM(S5-B5)</f>
        <v>4951039</v>
      </c>
      <c r="U5" s="6">
        <f>SUM(T5/B5)</f>
        <v>0.6810184687837816</v>
      </c>
    </row>
    <row r="6" spans="1:21" ht="12.75">
      <c r="A6" s="7" t="s">
        <v>16</v>
      </c>
      <c r="B6" s="1">
        <v>558291</v>
      </c>
      <c r="C6" s="1">
        <v>628593</v>
      </c>
      <c r="D6" s="1">
        <v>763183</v>
      </c>
      <c r="E6" s="1">
        <v>814655</v>
      </c>
      <c r="F6" s="1">
        <v>857238</v>
      </c>
      <c r="G6" s="1">
        <v>889244</v>
      </c>
      <c r="H6" s="1">
        <v>888249</v>
      </c>
      <c r="I6" s="1">
        <v>936220</v>
      </c>
      <c r="J6" s="1">
        <v>1010011</v>
      </c>
      <c r="K6" s="1">
        <v>967750</v>
      </c>
      <c r="L6" s="1">
        <v>947600</v>
      </c>
      <c r="M6" s="1">
        <v>992047</v>
      </c>
      <c r="N6" s="1">
        <v>998136</v>
      </c>
      <c r="O6" s="1">
        <v>1061728</v>
      </c>
      <c r="P6" s="1">
        <v>1108992</v>
      </c>
      <c r="Q6" s="1">
        <v>1171612</v>
      </c>
      <c r="R6" s="1">
        <v>1247048</v>
      </c>
      <c r="S6" s="1">
        <v>1331050</v>
      </c>
      <c r="T6" s="1">
        <f>SUM(S6-B6)</f>
        <v>772759</v>
      </c>
      <c r="U6" s="6">
        <f>SUM(T6/B6)</f>
        <v>1.3841509177113727</v>
      </c>
    </row>
    <row r="7" spans="1:21" ht="12.75">
      <c r="A7" s="7" t="s">
        <v>17</v>
      </c>
      <c r="B7" s="1">
        <v>13617956</v>
      </c>
      <c r="C7" s="1">
        <v>14275651</v>
      </c>
      <c r="D7" s="1">
        <v>14918677</v>
      </c>
      <c r="E7" s="1">
        <v>15315320</v>
      </c>
      <c r="F7" s="1">
        <v>16605861</v>
      </c>
      <c r="G7" s="1">
        <v>17554204</v>
      </c>
      <c r="H7" s="1">
        <v>18244294</v>
      </c>
      <c r="I7" s="1">
        <f>SUM(H7*1.03)</f>
        <v>18791622.82</v>
      </c>
      <c r="J7" s="1">
        <v>19787579</v>
      </c>
      <c r="K7" s="1">
        <v>20005086</v>
      </c>
      <c r="L7" s="1">
        <v>20676971</v>
      </c>
      <c r="M7" s="1">
        <v>21124690</v>
      </c>
      <c r="N7" s="1">
        <v>21735817</v>
      </c>
      <c r="O7" s="1">
        <v>22528078</v>
      </c>
      <c r="P7" s="1">
        <v>23240174</v>
      </c>
      <c r="Q7" s="1">
        <v>23536649</v>
      </c>
      <c r="R7" s="1">
        <v>24287545</v>
      </c>
      <c r="S7" s="1">
        <v>24879014</v>
      </c>
      <c r="T7" s="1">
        <f>SUM(S7-B7)</f>
        <v>11261058</v>
      </c>
      <c r="U7" s="6">
        <f>SUM(T7/B7)</f>
        <v>0.8269271834921481</v>
      </c>
    </row>
    <row r="8" spans="1:21" ht="0.75" customHeight="1">
      <c r="A8" s="7" t="s">
        <v>18</v>
      </c>
      <c r="B8" s="1">
        <v>607532</v>
      </c>
      <c r="C8" s="1">
        <v>635263</v>
      </c>
      <c r="D8" s="1">
        <v>752521</v>
      </c>
      <c r="E8" s="1">
        <v>864137</v>
      </c>
      <c r="F8" s="1">
        <v>891097</v>
      </c>
      <c r="G8" s="1">
        <v>910784</v>
      </c>
      <c r="H8" s="1">
        <v>952000</v>
      </c>
      <c r="I8" s="1">
        <v>976236</v>
      </c>
      <c r="J8" s="1">
        <v>1080963</v>
      </c>
      <c r="K8" s="1">
        <v>1077933</v>
      </c>
      <c r="L8" s="1">
        <v>1063638</v>
      </c>
      <c r="M8" s="1">
        <v>1504548</v>
      </c>
      <c r="N8" s="1">
        <v>1553718</v>
      </c>
      <c r="O8" s="1">
        <v>1609067</v>
      </c>
      <c r="P8" s="1">
        <v>1695800</v>
      </c>
      <c r="Q8" s="1">
        <v>1798139</v>
      </c>
      <c r="R8" s="1"/>
      <c r="S8" s="1"/>
      <c r="T8" s="1">
        <f>SUM(R8-B8)</f>
        <v>-607532</v>
      </c>
      <c r="U8" s="6">
        <f>SUM(T8/B8)</f>
        <v>-1</v>
      </c>
    </row>
    <row r="9" spans="1:21" ht="12.75">
      <c r="A9" s="7" t="s">
        <v>19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240000</v>
      </c>
      <c r="J9" s="1">
        <v>232000</v>
      </c>
      <c r="K9" s="1">
        <v>220000</v>
      </c>
      <c r="L9" s="1">
        <v>185000</v>
      </c>
      <c r="M9" s="1">
        <v>173000</v>
      </c>
      <c r="N9" s="1">
        <v>149000</v>
      </c>
      <c r="O9" s="1">
        <v>195242</v>
      </c>
      <c r="P9" s="1">
        <v>199200</v>
      </c>
      <c r="Q9" s="1">
        <v>199200</v>
      </c>
      <c r="R9" s="1">
        <v>312000</v>
      </c>
      <c r="S9" s="1">
        <v>320000</v>
      </c>
      <c r="T9" s="1">
        <f>SUM(S9-B9)</f>
        <v>320000</v>
      </c>
      <c r="U9" s="6">
        <v>1</v>
      </c>
    </row>
    <row r="10" spans="1:21" ht="12.75">
      <c r="A10" s="7" t="s">
        <v>51</v>
      </c>
      <c r="B10" s="1">
        <f>SUM(B5+B6+B7+B9)</f>
        <v>21446298</v>
      </c>
      <c r="C10" s="1">
        <f aca="true" t="shared" si="1" ref="C10:R10">SUM(C5+C6+C7+C9)</f>
        <v>22494278</v>
      </c>
      <c r="D10" s="1">
        <f t="shared" si="1"/>
        <v>23557130</v>
      </c>
      <c r="E10" s="1">
        <f t="shared" si="1"/>
        <v>24330000</v>
      </c>
      <c r="F10" s="1">
        <f t="shared" si="1"/>
        <v>26115566</v>
      </c>
      <c r="G10" s="1">
        <f t="shared" si="1"/>
        <v>27354387</v>
      </c>
      <c r="H10" s="1">
        <f t="shared" si="1"/>
        <v>28394728</v>
      </c>
      <c r="I10" s="1">
        <f t="shared" si="1"/>
        <v>29459468.82</v>
      </c>
      <c r="J10" s="1">
        <f t="shared" si="1"/>
        <v>30914643</v>
      </c>
      <c r="K10" s="1">
        <f t="shared" si="1"/>
        <v>30804023</v>
      </c>
      <c r="L10" s="1">
        <f t="shared" si="1"/>
        <v>31412896</v>
      </c>
      <c r="M10" s="1">
        <f t="shared" si="1"/>
        <v>32714264</v>
      </c>
      <c r="N10" s="1">
        <f t="shared" si="1"/>
        <v>33263550</v>
      </c>
      <c r="O10" s="1">
        <f t="shared" si="1"/>
        <v>34426478</v>
      </c>
      <c r="P10" s="1">
        <f t="shared" si="1"/>
        <v>35470950</v>
      </c>
      <c r="Q10" s="1">
        <f t="shared" si="1"/>
        <v>36520481</v>
      </c>
      <c r="R10" s="1">
        <f t="shared" si="1"/>
        <v>37899281</v>
      </c>
      <c r="S10" s="1">
        <f>SUM(S5:S9)</f>
        <v>38751154</v>
      </c>
      <c r="T10" s="1">
        <f>SUM(S10-B10)</f>
        <v>17304856</v>
      </c>
      <c r="U10" s="6">
        <f>SUM(T10/B10)</f>
        <v>0.8068924529538851</v>
      </c>
    </row>
    <row r="12" ht="12.75">
      <c r="V12" s="8" t="s">
        <v>52</v>
      </c>
    </row>
    <row r="13" spans="1:22" ht="12.75">
      <c r="A13" s="7" t="s">
        <v>33</v>
      </c>
      <c r="B13" s="5">
        <f>SUM(B5/B10)</f>
        <v>0.33898862171923566</v>
      </c>
      <c r="C13" s="5">
        <f aca="true" t="shared" si="2" ref="C13:R13">SUM(C5/C10)</f>
        <v>0.33742065426594264</v>
      </c>
      <c r="D13" s="5">
        <f t="shared" si="2"/>
        <v>0.33430515516958137</v>
      </c>
      <c r="E13" s="5">
        <f t="shared" si="2"/>
        <v>0.3370334977394164</v>
      </c>
      <c r="F13" s="5">
        <f t="shared" si="2"/>
        <v>0.3313145501039495</v>
      </c>
      <c r="G13" s="5">
        <f t="shared" si="2"/>
        <v>0.32575904552348406</v>
      </c>
      <c r="H13" s="5">
        <f t="shared" si="2"/>
        <v>0.3261938272484949</v>
      </c>
      <c r="I13" s="5">
        <f t="shared" si="2"/>
        <v>0.3221927067997963</v>
      </c>
      <c r="J13" s="5">
        <f t="shared" si="2"/>
        <v>0.31975310211410174</v>
      </c>
      <c r="K13" s="5">
        <f t="shared" si="2"/>
        <v>0.3120107720994755</v>
      </c>
      <c r="L13" s="5">
        <f t="shared" si="2"/>
        <v>0.3057128193465512</v>
      </c>
      <c r="M13" s="5">
        <f t="shared" si="2"/>
        <v>0.3186538752637076</v>
      </c>
      <c r="N13" s="5">
        <f t="shared" si="2"/>
        <v>0.31207123112235463</v>
      </c>
      <c r="O13" s="5">
        <f t="shared" si="2"/>
        <v>0.3091059736055486</v>
      </c>
      <c r="P13" s="5">
        <f t="shared" si="2"/>
        <v>0.307930405021574</v>
      </c>
      <c r="Q13" s="5">
        <f t="shared" si="2"/>
        <v>0.3179865018754819</v>
      </c>
      <c r="R13" s="5">
        <f t="shared" si="2"/>
        <v>0.3180189091186189</v>
      </c>
      <c r="S13" s="5">
        <f>SUM(S5/S10)</f>
        <v>0.3153735757133839</v>
      </c>
      <c r="U13" s="7" t="s">
        <v>47</v>
      </c>
      <c r="V13" s="5">
        <f>AVERAGE(I13:S13)</f>
        <v>0.31443726109823583</v>
      </c>
    </row>
    <row r="14" spans="1:22" ht="12.75">
      <c r="A14" s="7" t="s">
        <v>16</v>
      </c>
      <c r="B14" s="5">
        <f aca="true" t="shared" si="3" ref="B14:L14">SUM(B6/B10)</f>
        <v>0.026032045250886655</v>
      </c>
      <c r="C14" s="5">
        <f t="shared" si="3"/>
        <v>0.027944573282147576</v>
      </c>
      <c r="D14" s="5">
        <f t="shared" si="3"/>
        <v>0.03239711289108648</v>
      </c>
      <c r="E14" s="5">
        <f t="shared" si="3"/>
        <v>0.03348355939169749</v>
      </c>
      <c r="F14" s="5">
        <f t="shared" si="3"/>
        <v>0.03282479116094976</v>
      </c>
      <c r="G14" s="5">
        <f t="shared" si="3"/>
        <v>0.03250827737430197</v>
      </c>
      <c r="H14" s="5">
        <f t="shared" si="3"/>
        <v>0.031282180269520454</v>
      </c>
      <c r="I14" s="5">
        <f t="shared" si="3"/>
        <v>0.031779934856272805</v>
      </c>
      <c r="J14" s="5">
        <f t="shared" si="3"/>
        <v>0.03267095790172961</v>
      </c>
      <c r="K14" s="5">
        <f t="shared" si="3"/>
        <v>0.031416351039602844</v>
      </c>
      <c r="L14" s="5">
        <f t="shared" si="3"/>
        <v>0.03016595477220566</v>
      </c>
      <c r="M14" s="5">
        <f aca="true" t="shared" si="4" ref="M14:R14">SUM(M6/M10)</f>
        <v>0.030324600914145586</v>
      </c>
      <c r="N14" s="5">
        <f t="shared" si="4"/>
        <v>0.030006899443985983</v>
      </c>
      <c r="O14" s="5">
        <f t="shared" si="4"/>
        <v>0.030840447866900586</v>
      </c>
      <c r="P14" s="5">
        <f t="shared" si="4"/>
        <v>0.03126479555805525</v>
      </c>
      <c r="Q14" s="5">
        <f t="shared" si="4"/>
        <v>0.032080957531747736</v>
      </c>
      <c r="R14" s="5">
        <f t="shared" si="4"/>
        <v>0.03290426538698716</v>
      </c>
      <c r="S14" s="5">
        <f>SUM(S6/S10)</f>
        <v>0.03434865449426358</v>
      </c>
      <c r="U14" s="7" t="s">
        <v>44</v>
      </c>
      <c r="V14" s="5">
        <f>AVERAGE(I14:S14)</f>
        <v>0.031618529069626984</v>
      </c>
    </row>
    <row r="15" spans="1:22" ht="12.75">
      <c r="A15" s="7" t="s">
        <v>17</v>
      </c>
      <c r="B15" s="5">
        <f aca="true" t="shared" si="5" ref="B15:L15">SUM(B7/B10)</f>
        <v>0.6349793330298777</v>
      </c>
      <c r="C15" s="5">
        <f t="shared" si="5"/>
        <v>0.6346347724519098</v>
      </c>
      <c r="D15" s="5">
        <f t="shared" si="5"/>
        <v>0.6332977319393321</v>
      </c>
      <c r="E15" s="5">
        <f t="shared" si="5"/>
        <v>0.6294829428688862</v>
      </c>
      <c r="F15" s="5">
        <f t="shared" si="5"/>
        <v>0.6358606587351008</v>
      </c>
      <c r="G15" s="5">
        <f t="shared" si="5"/>
        <v>0.6417326771022139</v>
      </c>
      <c r="H15" s="5">
        <f t="shared" si="5"/>
        <v>0.6425239924819847</v>
      </c>
      <c r="I15" s="5">
        <f t="shared" si="5"/>
        <v>0.6378805719416906</v>
      </c>
      <c r="J15" s="5">
        <f t="shared" si="5"/>
        <v>0.6400714056442444</v>
      </c>
      <c r="K15" s="5">
        <f t="shared" si="5"/>
        <v>0.6494309525739543</v>
      </c>
      <c r="L15" s="5">
        <f t="shared" si="5"/>
        <v>0.6582319248756944</v>
      </c>
      <c r="M15" s="5">
        <f aca="true" t="shared" si="6" ref="M15:R15">SUM(M7/M10)</f>
        <v>0.6457333107050796</v>
      </c>
      <c r="N15" s="5">
        <f t="shared" si="6"/>
        <v>0.653442491856702</v>
      </c>
      <c r="O15" s="5">
        <f t="shared" si="6"/>
        <v>0.6543823042252536</v>
      </c>
      <c r="P15" s="5">
        <f t="shared" si="6"/>
        <v>0.6551889362985768</v>
      </c>
      <c r="Q15" s="5">
        <f t="shared" si="6"/>
        <v>0.6444780669783621</v>
      </c>
      <c r="R15" s="5">
        <f t="shared" si="6"/>
        <v>0.6408444793451359</v>
      </c>
      <c r="S15" s="5">
        <f>SUM(S7/S10)</f>
        <v>0.6420199511993888</v>
      </c>
      <c r="U15" s="7" t="s">
        <v>43</v>
      </c>
      <c r="V15" s="5">
        <f>AVERAGE(I15:S15)</f>
        <v>0.6474276723312802</v>
      </c>
    </row>
    <row r="18" spans="1:19" ht="12.75">
      <c r="A18" s="7" t="s">
        <v>25</v>
      </c>
      <c r="C18" s="1">
        <f aca="true" t="shared" si="7" ref="C18:S18">SUM(C7-B7)</f>
        <v>657695</v>
      </c>
      <c r="D18" s="1">
        <f t="shared" si="7"/>
        <v>643026</v>
      </c>
      <c r="E18" s="1">
        <f t="shared" si="7"/>
        <v>396643</v>
      </c>
      <c r="F18" s="1">
        <f t="shared" si="7"/>
        <v>1290541</v>
      </c>
      <c r="G18" s="1">
        <f t="shared" si="7"/>
        <v>948343</v>
      </c>
      <c r="H18" s="1">
        <f t="shared" si="7"/>
        <v>690090</v>
      </c>
      <c r="I18" s="1">
        <f t="shared" si="7"/>
        <v>547328.8200000003</v>
      </c>
      <c r="J18" s="1">
        <f t="shared" si="7"/>
        <v>995956.1799999997</v>
      </c>
      <c r="K18" s="1">
        <f t="shared" si="7"/>
        <v>217507</v>
      </c>
      <c r="L18" s="1">
        <f t="shared" si="7"/>
        <v>671885</v>
      </c>
      <c r="M18" s="1">
        <f t="shared" si="7"/>
        <v>447719</v>
      </c>
      <c r="N18" s="1">
        <f t="shared" si="7"/>
        <v>611127</v>
      </c>
      <c r="O18" s="1">
        <f t="shared" si="7"/>
        <v>792261</v>
      </c>
      <c r="P18" s="1">
        <f t="shared" si="7"/>
        <v>712096</v>
      </c>
      <c r="Q18" s="1">
        <f t="shared" si="7"/>
        <v>296475</v>
      </c>
      <c r="R18" s="1">
        <f t="shared" si="7"/>
        <v>750896</v>
      </c>
      <c r="S18" s="1">
        <f t="shared" si="7"/>
        <v>591469</v>
      </c>
    </row>
    <row r="19" spans="1:19" ht="12.75">
      <c r="A19" s="7" t="s">
        <v>27</v>
      </c>
      <c r="C19" s="5">
        <f aca="true" t="shared" si="8" ref="C19:S19">SUM(C18/B7)</f>
        <v>0.04829616133287551</v>
      </c>
      <c r="D19" s="5">
        <f t="shared" si="8"/>
        <v>0.04504355002794619</v>
      </c>
      <c r="E19" s="5">
        <f t="shared" si="8"/>
        <v>0.02658700902231478</v>
      </c>
      <c r="F19" s="5">
        <f t="shared" si="8"/>
        <v>0.08426471010726515</v>
      </c>
      <c r="G19" s="5">
        <f t="shared" si="8"/>
        <v>0.057108932803905804</v>
      </c>
      <c r="H19" s="5">
        <f t="shared" si="8"/>
        <v>0.039311950573207424</v>
      </c>
      <c r="I19" s="5">
        <f t="shared" si="8"/>
        <v>0.030000000000000016</v>
      </c>
      <c r="J19" s="5">
        <f t="shared" si="8"/>
        <v>0.053000009075320494</v>
      </c>
      <c r="K19" s="5">
        <f t="shared" si="8"/>
        <v>0.010992097618410013</v>
      </c>
      <c r="L19" s="5">
        <f t="shared" si="8"/>
        <v>0.0335857091541621</v>
      </c>
      <c r="M19" s="5">
        <f t="shared" si="8"/>
        <v>0.021653026451504912</v>
      </c>
      <c r="N19" s="5">
        <f t="shared" si="8"/>
        <v>0.028929513285165367</v>
      </c>
      <c r="O19" s="5">
        <f t="shared" si="8"/>
        <v>0.036449561569275264</v>
      </c>
      <c r="P19" s="5">
        <f t="shared" si="8"/>
        <v>0.03160926555740796</v>
      </c>
      <c r="Q19" s="5">
        <f t="shared" si="8"/>
        <v>0.012757004315027933</v>
      </c>
      <c r="R19" s="5">
        <f t="shared" si="8"/>
        <v>0.03190326711334311</v>
      </c>
      <c r="S19" s="5">
        <f t="shared" si="8"/>
        <v>0.02435277011324117</v>
      </c>
    </row>
    <row r="20" spans="1:19" ht="12.75">
      <c r="A20" s="7" t="s">
        <v>53</v>
      </c>
      <c r="B20" s="16">
        <f>SUM(C19:R19)/16</f>
        <v>0.03696823550044575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ht="12.75">
      <c r="A21" s="7" t="s">
        <v>37</v>
      </c>
      <c r="B21" s="1">
        <v>2548287</v>
      </c>
      <c r="C21" s="1">
        <v>2515640</v>
      </c>
      <c r="D21" s="1">
        <v>2018626</v>
      </c>
      <c r="E21" s="1">
        <v>1793363</v>
      </c>
      <c r="F21" s="1">
        <v>1831434</v>
      </c>
      <c r="G21" s="1">
        <v>2168584</v>
      </c>
      <c r="H21" s="1">
        <v>2655081</v>
      </c>
      <c r="I21" s="1">
        <v>2836182</v>
      </c>
      <c r="J21" s="1">
        <v>3075609</v>
      </c>
      <c r="K21" s="1">
        <v>2571271</v>
      </c>
      <c r="L21" s="1">
        <v>2878635</v>
      </c>
      <c r="M21" s="1">
        <v>2297964</v>
      </c>
      <c r="N21" s="1">
        <v>2025678</v>
      </c>
      <c r="O21" s="1">
        <v>2620194</v>
      </c>
      <c r="P21" s="1">
        <v>2482137</v>
      </c>
      <c r="Q21" s="1">
        <v>3403682</v>
      </c>
      <c r="R21" s="1">
        <v>2624953</v>
      </c>
      <c r="S21" s="1">
        <v>1826740</v>
      </c>
    </row>
    <row r="22" spans="3:19" ht="12.75"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ht="12.75">
      <c r="A23" s="7" t="s">
        <v>38</v>
      </c>
      <c r="B23" s="4">
        <v>1736</v>
      </c>
      <c r="C23" s="4">
        <v>1762</v>
      </c>
      <c r="D23" s="4">
        <v>1779</v>
      </c>
      <c r="E23" s="4">
        <v>1806</v>
      </c>
      <c r="F23" s="4">
        <v>1828</v>
      </c>
      <c r="G23" s="4">
        <v>1847</v>
      </c>
      <c r="H23" s="4">
        <v>1801</v>
      </c>
      <c r="I23" s="4">
        <v>1780</v>
      </c>
      <c r="J23" s="4">
        <v>1748</v>
      </c>
      <c r="K23" s="4">
        <v>1708</v>
      </c>
      <c r="L23" s="4">
        <v>1696</v>
      </c>
      <c r="M23" s="4">
        <v>1683</v>
      </c>
      <c r="N23" s="4">
        <v>1674</v>
      </c>
      <c r="O23" s="4">
        <v>1675</v>
      </c>
      <c r="P23" s="4">
        <v>1647</v>
      </c>
      <c r="Q23" s="4">
        <v>1633</v>
      </c>
      <c r="R23" s="4">
        <v>1603</v>
      </c>
      <c r="S23" s="4">
        <v>1571</v>
      </c>
    </row>
    <row r="24" spans="1:19" ht="12.75">
      <c r="A24" s="7" t="s">
        <v>41</v>
      </c>
      <c r="B24">
        <v>256.7</v>
      </c>
      <c r="C24">
        <v>265.4</v>
      </c>
      <c r="D24">
        <v>267.4</v>
      </c>
      <c r="E24">
        <v>270.16</v>
      </c>
      <c r="F24">
        <v>275.2</v>
      </c>
      <c r="G24">
        <v>277.75</v>
      </c>
      <c r="H24">
        <v>274.95</v>
      </c>
      <c r="I24">
        <v>278.94</v>
      </c>
      <c r="J24">
        <v>274.23</v>
      </c>
      <c r="K24">
        <v>278.79</v>
      </c>
      <c r="L24">
        <v>277.89</v>
      </c>
      <c r="M24">
        <v>272.45</v>
      </c>
      <c r="N24">
        <v>266.1</v>
      </c>
      <c r="O24">
        <v>263.96</v>
      </c>
      <c r="P24">
        <v>265.26</v>
      </c>
      <c r="Q24">
        <v>265.79</v>
      </c>
      <c r="R24">
        <v>262.63</v>
      </c>
      <c r="S24">
        <v>268.21</v>
      </c>
    </row>
    <row r="25" spans="3:19" ht="12.75"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3:19" ht="12.75"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1:19" ht="12.75">
      <c r="A27" s="7" t="s">
        <v>26</v>
      </c>
      <c r="C27" s="1">
        <f aca="true" t="shared" si="9" ref="C27:Q27">SUM(C4-B4)</f>
        <v>292252</v>
      </c>
      <c r="D27" s="1">
        <f t="shared" si="9"/>
        <v>167978</v>
      </c>
      <c r="E27" s="1">
        <f t="shared" si="9"/>
        <v>213139</v>
      </c>
      <c r="F27" s="1">
        <f t="shared" si="9"/>
        <v>425482</v>
      </c>
      <c r="G27" s="1">
        <f t="shared" si="9"/>
        <v>238785</v>
      </c>
      <c r="H27" s="1">
        <f t="shared" si="9"/>
        <v>310030</v>
      </c>
      <c r="I27" s="1">
        <f t="shared" si="9"/>
        <v>205205</v>
      </c>
      <c r="J27" s="1">
        <f t="shared" si="9"/>
        <v>288700</v>
      </c>
      <c r="K27" s="1">
        <f t="shared" si="9"/>
        <v>-270836</v>
      </c>
      <c r="L27" s="1">
        <f t="shared" si="9"/>
        <v>6433</v>
      </c>
      <c r="M27" s="1">
        <f t="shared" si="9"/>
        <v>380292</v>
      </c>
      <c r="N27" s="1">
        <f t="shared" si="9"/>
        <v>-93100</v>
      </c>
      <c r="O27" s="1">
        <f t="shared" si="9"/>
        <v>205484</v>
      </c>
      <c r="P27" s="1">
        <f t="shared" si="9"/>
        <v>194421</v>
      </c>
      <c r="Q27" s="1">
        <f t="shared" si="9"/>
        <v>588097</v>
      </c>
      <c r="R27" s="1">
        <f>SUM(R5-Q5)</f>
        <v>439668</v>
      </c>
      <c r="S27" s="1">
        <f>SUM(S5-R5)</f>
        <v>168402</v>
      </c>
    </row>
    <row r="28" spans="1:19" ht="12.75">
      <c r="A28" s="7" t="s">
        <v>28</v>
      </c>
      <c r="B28" s="17"/>
      <c r="C28" s="5">
        <f aca="true" t="shared" si="10" ref="C28:S28">SUM(C27/B4)</f>
        <v>0.04386509066615795</v>
      </c>
      <c r="D28" s="5">
        <f t="shared" si="10"/>
        <v>0.024152916034187177</v>
      </c>
      <c r="E28" s="5">
        <f t="shared" si="10"/>
        <v>0.02992369940313775</v>
      </c>
      <c r="F28" s="5">
        <f t="shared" si="10"/>
        <v>0.05800006761280979</v>
      </c>
      <c r="G28" s="5">
        <f t="shared" si="10"/>
        <v>0.030765831290094404</v>
      </c>
      <c r="H28" s="5">
        <f t="shared" si="10"/>
        <v>0.03875299916064126</v>
      </c>
      <c r="I28" s="5">
        <f t="shared" si="10"/>
        <v>0.024693192750823236</v>
      </c>
      <c r="J28" s="5">
        <f t="shared" si="10"/>
        <v>0.03390332092834268</v>
      </c>
      <c r="K28" s="5">
        <f t="shared" si="10"/>
        <v>-0.030762520601220568</v>
      </c>
      <c r="L28" s="5">
        <f t="shared" si="10"/>
        <v>0.0007538741961741676</v>
      </c>
      <c r="M28" s="5">
        <f t="shared" si="10"/>
        <v>0.04453231131304929</v>
      </c>
      <c r="N28" s="5">
        <f t="shared" si="10"/>
        <v>-0.010437244302929412</v>
      </c>
      <c r="O28" s="5">
        <f t="shared" si="10"/>
        <v>0.0232793493600626</v>
      </c>
      <c r="P28" s="5">
        <f t="shared" si="10"/>
        <v>0.021524932069271353</v>
      </c>
      <c r="Q28" s="5">
        <f t="shared" si="10"/>
        <v>0.06373802616382913</v>
      </c>
      <c r="R28" s="5">
        <f t="shared" si="10"/>
        <v>0.044796060186567725</v>
      </c>
      <c r="S28" s="5">
        <f t="shared" si="10"/>
        <v>0.013972152933851768</v>
      </c>
    </row>
    <row r="29" spans="1:2" ht="12.75">
      <c r="A29" s="7" t="s">
        <v>54</v>
      </c>
      <c r="B29" s="18">
        <f>SUM(C28:S28)/17</f>
        <v>0.026791415244991196</v>
      </c>
    </row>
    <row r="30" spans="1:19" ht="12.75">
      <c r="A30" s="7" t="s">
        <v>36</v>
      </c>
      <c r="B30" s="1">
        <v>799738</v>
      </c>
      <c r="C30" s="1">
        <v>702620</v>
      </c>
      <c r="D30" s="1">
        <v>689258</v>
      </c>
      <c r="E30" s="1">
        <v>706460</v>
      </c>
      <c r="F30" s="1">
        <v>724064</v>
      </c>
      <c r="G30" s="1">
        <v>664771</v>
      </c>
      <c r="H30" s="1">
        <v>702395</v>
      </c>
      <c r="I30" s="1">
        <v>737533</v>
      </c>
      <c r="J30" s="1">
        <v>697790</v>
      </c>
      <c r="K30" s="1">
        <v>691585</v>
      </c>
      <c r="L30" s="1">
        <v>667238</v>
      </c>
      <c r="M30" s="1">
        <v>614794</v>
      </c>
      <c r="N30" s="1">
        <v>638847</v>
      </c>
      <c r="O30" s="1">
        <v>451764</v>
      </c>
      <c r="P30" s="1">
        <v>419995</v>
      </c>
      <c r="Q30" s="1">
        <v>416677</v>
      </c>
      <c r="R30" s="1">
        <v>403599</v>
      </c>
      <c r="S30" s="1">
        <v>402087</v>
      </c>
    </row>
    <row r="31" ht="12.75">
      <c r="B31" s="5"/>
    </row>
    <row r="32" spans="1:18" s="9" customFormat="1" ht="12.75">
      <c r="A32" s="19" t="s">
        <v>56</v>
      </c>
      <c r="B32" s="9">
        <v>92</v>
      </c>
      <c r="C32" s="9">
        <v>97</v>
      </c>
      <c r="D32" s="9">
        <v>95</v>
      </c>
      <c r="E32" s="9">
        <v>93</v>
      </c>
      <c r="F32" s="9">
        <v>96</v>
      </c>
      <c r="G32" s="9">
        <v>195</v>
      </c>
      <c r="H32" s="9">
        <v>147</v>
      </c>
      <c r="I32" s="9">
        <v>135</v>
      </c>
      <c r="J32" s="9">
        <v>201</v>
      </c>
      <c r="K32" s="9">
        <v>87</v>
      </c>
      <c r="L32" s="9">
        <v>188</v>
      </c>
      <c r="M32" s="9">
        <v>180</v>
      </c>
      <c r="N32" s="9">
        <v>175</v>
      </c>
      <c r="O32" s="9">
        <v>175</v>
      </c>
      <c r="P32" s="9">
        <v>167</v>
      </c>
      <c r="Q32" s="9">
        <v>169</v>
      </c>
      <c r="R32" s="9">
        <v>189</v>
      </c>
    </row>
    <row r="33" spans="1:2" ht="12.75">
      <c r="A33" s="7" t="s">
        <v>57</v>
      </c>
      <c r="B33" s="5"/>
    </row>
    <row r="34" spans="1:19" ht="12.75">
      <c r="A34" s="7" t="s">
        <v>45</v>
      </c>
      <c r="B34" s="4">
        <v>9068</v>
      </c>
      <c r="C34" s="4">
        <v>9068</v>
      </c>
      <c r="D34" s="4">
        <v>9068</v>
      </c>
      <c r="E34" s="4">
        <v>9068</v>
      </c>
      <c r="F34" s="4">
        <v>9068</v>
      </c>
      <c r="G34" s="4">
        <v>9068</v>
      </c>
      <c r="H34" s="4">
        <v>9068</v>
      </c>
      <c r="I34" s="4">
        <v>9068</v>
      </c>
      <c r="J34" s="4">
        <v>9068</v>
      </c>
      <c r="K34" s="4">
        <v>9053</v>
      </c>
      <c r="L34" s="4">
        <v>9053</v>
      </c>
      <c r="M34" s="4">
        <v>9053</v>
      </c>
      <c r="N34" s="4">
        <v>9053</v>
      </c>
      <c r="O34" s="4">
        <v>9053</v>
      </c>
      <c r="P34" s="4">
        <v>9053</v>
      </c>
      <c r="Q34" s="4">
        <v>9053</v>
      </c>
      <c r="R34" s="4">
        <v>9053</v>
      </c>
      <c r="S34" s="4">
        <v>9053</v>
      </c>
    </row>
    <row r="35" ht="12.75">
      <c r="B35" s="5"/>
    </row>
    <row r="36" spans="1:19" ht="12.75">
      <c r="A36" s="7" t="s">
        <v>29</v>
      </c>
      <c r="C36" s="5">
        <f aca="true" t="shared" si="11" ref="C36:S36">SUM(C19-C28)</f>
        <v>0.004431070666717558</v>
      </c>
      <c r="D36" s="5">
        <f t="shared" si="11"/>
        <v>0.02089063399375901</v>
      </c>
      <c r="E36" s="5">
        <f t="shared" si="11"/>
        <v>-0.00333669038082297</v>
      </c>
      <c r="F36" s="5">
        <f t="shared" si="11"/>
        <v>0.026264642494455356</v>
      </c>
      <c r="G36" s="5">
        <f t="shared" si="11"/>
        <v>0.0263431015138114</v>
      </c>
      <c r="H36" s="5">
        <f t="shared" si="11"/>
        <v>0.0005589514125661638</v>
      </c>
      <c r="I36" s="5">
        <f t="shared" si="11"/>
        <v>0.00530680724917678</v>
      </c>
      <c r="J36" s="5">
        <f t="shared" si="11"/>
        <v>0.019096688146977812</v>
      </c>
      <c r="K36" s="5">
        <f t="shared" si="11"/>
        <v>0.041754618219630585</v>
      </c>
      <c r="L36" s="5">
        <f t="shared" si="11"/>
        <v>0.03283183495798793</v>
      </c>
      <c r="M36" s="5">
        <f t="shared" si="11"/>
        <v>-0.02287928486154438</v>
      </c>
      <c r="N36" s="5">
        <f t="shared" si="11"/>
        <v>0.03936675758809478</v>
      </c>
      <c r="O36" s="5">
        <f t="shared" si="11"/>
        <v>0.013170212209212665</v>
      </c>
      <c r="P36" s="5">
        <f t="shared" si="11"/>
        <v>0.010084333488136605</v>
      </c>
      <c r="Q36" s="5">
        <f t="shared" si="11"/>
        <v>-0.0509810218488012</v>
      </c>
      <c r="R36" s="5">
        <f t="shared" si="11"/>
        <v>-0.012892793073224613</v>
      </c>
      <c r="S36" s="5">
        <f t="shared" si="11"/>
        <v>0.010380617179389401</v>
      </c>
    </row>
    <row r="39" spans="1:19" ht="12.75">
      <c r="A39" s="7" t="s">
        <v>30</v>
      </c>
      <c r="C39" s="1">
        <f aca="true" t="shared" si="12" ref="C39:S39">SUM(C6-B6)</f>
        <v>70302</v>
      </c>
      <c r="D39" s="1">
        <f t="shared" si="12"/>
        <v>134590</v>
      </c>
      <c r="E39" s="1">
        <f t="shared" si="12"/>
        <v>51472</v>
      </c>
      <c r="F39" s="1">
        <f t="shared" si="12"/>
        <v>42583</v>
      </c>
      <c r="G39" s="1">
        <f t="shared" si="12"/>
        <v>32006</v>
      </c>
      <c r="H39" s="1">
        <f t="shared" si="12"/>
        <v>-995</v>
      </c>
      <c r="I39" s="1">
        <f t="shared" si="12"/>
        <v>47971</v>
      </c>
      <c r="J39" s="1">
        <f t="shared" si="12"/>
        <v>73791</v>
      </c>
      <c r="K39" s="1">
        <f t="shared" si="12"/>
        <v>-42261</v>
      </c>
      <c r="L39" s="1">
        <f t="shared" si="12"/>
        <v>-20150</v>
      </c>
      <c r="M39" s="1">
        <f t="shared" si="12"/>
        <v>44447</v>
      </c>
      <c r="N39" s="1">
        <f t="shared" si="12"/>
        <v>6089</v>
      </c>
      <c r="O39" s="1">
        <f t="shared" si="12"/>
        <v>63592</v>
      </c>
      <c r="P39" s="1">
        <f t="shared" si="12"/>
        <v>47264</v>
      </c>
      <c r="Q39" s="1">
        <f t="shared" si="12"/>
        <v>62620</v>
      </c>
      <c r="R39" s="1">
        <f t="shared" si="12"/>
        <v>75436</v>
      </c>
      <c r="S39" s="1">
        <f t="shared" si="12"/>
        <v>84002</v>
      </c>
    </row>
    <row r="40" spans="1:19" ht="12.75">
      <c r="A40" s="7" t="s">
        <v>31</v>
      </c>
      <c r="C40" s="5">
        <f aca="true" t="shared" si="13" ref="C40:S40">SUM(C39/B6)</f>
        <v>0.1259235774891589</v>
      </c>
      <c r="D40" s="5">
        <f t="shared" si="13"/>
        <v>0.21411310657293353</v>
      </c>
      <c r="E40" s="5">
        <f t="shared" si="13"/>
        <v>0.06744385029540752</v>
      </c>
      <c r="F40" s="5">
        <f t="shared" si="13"/>
        <v>0.05227120682988504</v>
      </c>
      <c r="G40" s="5">
        <f t="shared" si="13"/>
        <v>0.037336189016352515</v>
      </c>
      <c r="H40" s="5">
        <f t="shared" si="13"/>
        <v>-0.0011189279882686868</v>
      </c>
      <c r="I40" s="5">
        <f t="shared" si="13"/>
        <v>0.05400625275119927</v>
      </c>
      <c r="J40" s="5">
        <f t="shared" si="13"/>
        <v>0.07881801286022516</v>
      </c>
      <c r="K40" s="5">
        <f t="shared" si="13"/>
        <v>-0.041842118551184096</v>
      </c>
      <c r="L40" s="5">
        <f t="shared" si="13"/>
        <v>-0.020821493154223714</v>
      </c>
      <c r="M40" s="5">
        <f t="shared" si="13"/>
        <v>0.04690481215702828</v>
      </c>
      <c r="N40" s="5">
        <f t="shared" si="13"/>
        <v>0.006137814035020518</v>
      </c>
      <c r="O40" s="5">
        <f t="shared" si="13"/>
        <v>0.06371075685076984</v>
      </c>
      <c r="P40" s="5">
        <f t="shared" si="13"/>
        <v>0.044516109587389614</v>
      </c>
      <c r="Q40" s="5">
        <f t="shared" si="13"/>
        <v>0.05646569136657433</v>
      </c>
      <c r="R40" s="5">
        <f t="shared" si="13"/>
        <v>0.0643865033816656</v>
      </c>
      <c r="S40" s="5">
        <f t="shared" si="13"/>
        <v>0.06736067897947794</v>
      </c>
    </row>
    <row r="41" spans="1:19" ht="12.75">
      <c r="A41" s="7" t="s">
        <v>55</v>
      </c>
      <c r="B41" s="16">
        <f>SUM(C40:S40)/16</f>
        <v>0.05722575140496323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4" spans="1:19" ht="12.75">
      <c r="A44" s="7" t="s">
        <v>39</v>
      </c>
      <c r="B44" s="2">
        <v>2.5</v>
      </c>
      <c r="C44" s="2">
        <v>3.5</v>
      </c>
      <c r="D44" s="2">
        <v>2.6</v>
      </c>
      <c r="E44" s="2">
        <v>1.4</v>
      </c>
      <c r="F44" s="2">
        <v>2.1</v>
      </c>
      <c r="G44" s="2">
        <v>2.7</v>
      </c>
      <c r="H44" s="2">
        <v>4.1</v>
      </c>
      <c r="I44" s="2">
        <v>3.3</v>
      </c>
      <c r="J44" s="2">
        <v>2.3</v>
      </c>
      <c r="K44" s="2">
        <v>5.8</v>
      </c>
      <c r="L44" s="2">
        <v>0</v>
      </c>
      <c r="M44" s="2">
        <v>0</v>
      </c>
      <c r="N44" s="2">
        <v>3.6</v>
      </c>
      <c r="O44" s="2">
        <v>1.7</v>
      </c>
      <c r="P44" s="2">
        <v>1.5</v>
      </c>
      <c r="Q44" s="2">
        <v>1.7</v>
      </c>
      <c r="R44" s="2">
        <v>0</v>
      </c>
      <c r="S44" s="2">
        <v>0.3</v>
      </c>
    </row>
    <row r="45" spans="1:19" ht="12.75">
      <c r="A45" s="7" t="s">
        <v>40</v>
      </c>
      <c r="B45" s="2">
        <v>1.6</v>
      </c>
      <c r="C45" s="2">
        <v>2.4</v>
      </c>
      <c r="D45" s="2">
        <v>1.1</v>
      </c>
      <c r="E45" s="2">
        <v>2.6</v>
      </c>
      <c r="F45" s="2">
        <v>1.9</v>
      </c>
      <c r="G45" s="2">
        <v>3</v>
      </c>
      <c r="H45" s="2">
        <v>4</v>
      </c>
      <c r="I45" s="2">
        <v>2.3</v>
      </c>
      <c r="J45" s="2">
        <v>3.9</v>
      </c>
      <c r="K45" s="2">
        <v>0.5</v>
      </c>
      <c r="L45" s="2">
        <v>3</v>
      </c>
      <c r="M45" s="2">
        <v>1.6</v>
      </c>
      <c r="N45" s="2">
        <v>2.9</v>
      </c>
      <c r="O45" s="2">
        <v>1.8</v>
      </c>
      <c r="P45" s="2">
        <v>1.5</v>
      </c>
      <c r="Q45" s="2">
        <v>-0.4</v>
      </c>
      <c r="R45" s="2">
        <v>0.7</v>
      </c>
      <c r="S45" s="2">
        <v>2.5</v>
      </c>
    </row>
    <row r="47" spans="1:19" ht="12.75">
      <c r="A47" s="7" t="s">
        <v>46</v>
      </c>
      <c r="B47" s="3">
        <v>20.3</v>
      </c>
      <c r="C47" s="3">
        <v>21.7</v>
      </c>
      <c r="D47" s="3">
        <v>22.64</v>
      </c>
      <c r="E47" s="3">
        <v>14.2</v>
      </c>
      <c r="F47" s="3">
        <v>15.34</v>
      </c>
      <c r="G47" s="3">
        <v>15.92</v>
      </c>
      <c r="H47" s="3">
        <v>16.16</v>
      </c>
      <c r="I47" s="3">
        <v>16.46</v>
      </c>
      <c r="J47" s="3">
        <v>17.44</v>
      </c>
      <c r="K47" s="3">
        <v>17.54</v>
      </c>
      <c r="L47" s="3">
        <v>17.86</v>
      </c>
      <c r="M47" s="3">
        <v>15.18</v>
      </c>
      <c r="N47" s="3">
        <v>15.84</v>
      </c>
      <c r="O47" s="3">
        <v>16.28</v>
      </c>
      <c r="P47" s="3">
        <v>16.5</v>
      </c>
      <c r="Q47" s="3">
        <v>16.88</v>
      </c>
      <c r="R47" s="3">
        <v>17.54</v>
      </c>
      <c r="S47" s="3">
        <v>18.26</v>
      </c>
    </row>
    <row r="48" spans="2:19" ht="12.7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33" ht="12.75">
      <c r="A49" s="7" t="s">
        <v>42</v>
      </c>
      <c r="B49" s="3">
        <v>4.47</v>
      </c>
      <c r="C49" s="3">
        <v>4.75</v>
      </c>
      <c r="D49" s="3">
        <v>4.86</v>
      </c>
      <c r="E49" s="3">
        <v>3.15</v>
      </c>
      <c r="F49" s="3">
        <v>3.42</v>
      </c>
      <c r="G49" s="3">
        <v>3.71</v>
      </c>
      <c r="H49" s="3">
        <v>3.78</v>
      </c>
      <c r="I49" s="3">
        <v>3.84</v>
      </c>
      <c r="J49" s="3">
        <v>4.22</v>
      </c>
      <c r="K49" s="3">
        <v>4.17</v>
      </c>
      <c r="L49" s="3">
        <v>4.13</v>
      </c>
      <c r="M49" s="3">
        <v>3.48</v>
      </c>
      <c r="N49" s="3">
        <v>3.46</v>
      </c>
      <c r="O49" s="3">
        <v>3.66</v>
      </c>
      <c r="P49" s="3">
        <v>3.66</v>
      </c>
      <c r="Q49" s="3">
        <v>3.92</v>
      </c>
      <c r="R49" s="3">
        <v>4.4</v>
      </c>
      <c r="S49" s="3">
        <v>4.52</v>
      </c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</row>
    <row r="50" spans="1:33" ht="12.75">
      <c r="A50" s="7" t="s">
        <v>43</v>
      </c>
      <c r="B50" s="3">
        <v>15.05</v>
      </c>
      <c r="C50" s="3">
        <v>16.08</v>
      </c>
      <c r="D50" s="3">
        <v>16.75</v>
      </c>
      <c r="E50" s="3">
        <v>10.4</v>
      </c>
      <c r="F50" s="3">
        <v>11.25</v>
      </c>
      <c r="G50" s="3">
        <v>11.53</v>
      </c>
      <c r="H50" s="3">
        <v>11.7</v>
      </c>
      <c r="I50" s="3">
        <v>11.91</v>
      </c>
      <c r="J50" s="3">
        <v>12.46</v>
      </c>
      <c r="K50" s="3">
        <v>12.65</v>
      </c>
      <c r="L50" s="3">
        <v>13.03</v>
      </c>
      <c r="M50" s="3">
        <v>11.1</v>
      </c>
      <c r="N50" s="3">
        <v>11.77</v>
      </c>
      <c r="O50" s="3">
        <v>11.97</v>
      </c>
      <c r="P50" s="3">
        <v>12.47</v>
      </c>
      <c r="Q50" s="3">
        <v>12.26</v>
      </c>
      <c r="R50" s="3">
        <v>12.4</v>
      </c>
      <c r="S50" s="3">
        <v>12.95</v>
      </c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</row>
    <row r="51" spans="1:33" ht="12.75">
      <c r="A51" s="7" t="s">
        <v>44</v>
      </c>
      <c r="B51" s="3">
        <v>0.78</v>
      </c>
      <c r="C51" s="3">
        <v>0.87</v>
      </c>
      <c r="D51" s="3">
        <v>1.03</v>
      </c>
      <c r="E51" s="3">
        <v>0.65</v>
      </c>
      <c r="F51" s="3">
        <v>0.67</v>
      </c>
      <c r="G51" s="3">
        <v>0.68</v>
      </c>
      <c r="H51" s="3">
        <v>0.68</v>
      </c>
      <c r="I51" s="3">
        <v>0.71</v>
      </c>
      <c r="J51" s="3">
        <v>0.76</v>
      </c>
      <c r="K51" s="3">
        <v>0.72</v>
      </c>
      <c r="L51" s="3">
        <v>0.7</v>
      </c>
      <c r="M51" s="3">
        <v>0.6</v>
      </c>
      <c r="N51" s="3">
        <v>0.61</v>
      </c>
      <c r="O51" s="3">
        <v>0.65</v>
      </c>
      <c r="P51" s="3">
        <v>0.67</v>
      </c>
      <c r="Q51" s="3">
        <v>0.7</v>
      </c>
      <c r="R51" s="3">
        <v>0.74</v>
      </c>
      <c r="S51" s="3">
        <v>0.79</v>
      </c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</row>
    <row r="53" spans="1:6" ht="12.75">
      <c r="A53" s="7" t="s">
        <v>48</v>
      </c>
      <c r="B53" s="14">
        <v>2020</v>
      </c>
      <c r="C53" s="14">
        <v>2025</v>
      </c>
      <c r="D53" s="14">
        <v>2030</v>
      </c>
      <c r="E53" s="9"/>
      <c r="F53" s="9"/>
    </row>
    <row r="54" spans="1:5" ht="12.75">
      <c r="A54" s="7" t="s">
        <v>42</v>
      </c>
      <c r="B54" s="3">
        <v>4.77</v>
      </c>
      <c r="C54" s="3">
        <v>5.44</v>
      </c>
      <c r="D54" s="3">
        <v>6.21</v>
      </c>
      <c r="E54" s="11"/>
    </row>
    <row r="55" spans="1:5" ht="12.75">
      <c r="A55" s="7" t="s">
        <v>43</v>
      </c>
      <c r="B55" s="3">
        <v>13.93</v>
      </c>
      <c r="C55" s="3">
        <v>16.7</v>
      </c>
      <c r="D55" s="3">
        <v>20.03</v>
      </c>
      <c r="E55" s="11"/>
    </row>
    <row r="56" spans="1:5" ht="12.75">
      <c r="A56" s="7" t="s">
        <v>44</v>
      </c>
      <c r="B56" s="3">
        <v>0.88</v>
      </c>
      <c r="C56" s="3">
        <v>1.17</v>
      </c>
      <c r="D56" s="3">
        <v>1.54</v>
      </c>
      <c r="E56" s="11"/>
    </row>
    <row r="57" spans="1:4" ht="12.75">
      <c r="A57" s="7" t="s">
        <v>50</v>
      </c>
      <c r="B57" s="15">
        <f>SUM(B54:B56)</f>
        <v>19.58</v>
      </c>
      <c r="C57" s="15">
        <f>SUM(C54:C56)</f>
        <v>23.310000000000002</v>
      </c>
      <c r="D57" s="15">
        <f>SUM(D54:D56)</f>
        <v>27.78</v>
      </c>
    </row>
    <row r="59" spans="1:4" ht="12.75">
      <c r="A59" s="7" t="s">
        <v>49</v>
      </c>
      <c r="B59" s="13">
        <v>2020</v>
      </c>
      <c r="C59" s="13">
        <v>2025</v>
      </c>
      <c r="D59" s="13">
        <v>2030</v>
      </c>
    </row>
    <row r="60" spans="1:4" ht="12.75">
      <c r="A60" s="12">
        <v>300000</v>
      </c>
      <c r="B60" s="10">
        <f>+(((B57-S47)*300000)/1000)</f>
        <v>395.99999999999903</v>
      </c>
      <c r="C60" s="10">
        <f>+(((C57-S47)*300000)/1000)</f>
        <v>1515.0000000000002</v>
      </c>
      <c r="D60" s="10">
        <f>+(((D57-S47)*300000)/1000)</f>
        <v>2856</v>
      </c>
    </row>
    <row r="61" spans="1:4" ht="12.75">
      <c r="A61" s="12">
        <v>500000</v>
      </c>
      <c r="B61" s="10">
        <f>+(((B57-S47)*500000)/1000)</f>
        <v>659.9999999999984</v>
      </c>
      <c r="C61" s="10">
        <f>+(((C57-S47)*500000)/1000)</f>
        <v>2525.0000000000005</v>
      </c>
      <c r="D61" s="10">
        <f>+(((D57-S47)*500000)/1000)</f>
        <v>4760</v>
      </c>
    </row>
    <row r="62" spans="1:4" ht="12.75">
      <c r="A62" s="12">
        <v>1000000</v>
      </c>
      <c r="B62" s="10">
        <f>+(((B57-S47)*1000000)/1000)</f>
        <v>1319.9999999999968</v>
      </c>
      <c r="C62" s="10">
        <f>+(((C57-S47)*1000000)/1000)</f>
        <v>5050.000000000001</v>
      </c>
      <c r="D62" s="10">
        <f>+(((D57-S47)*1000000)/1000)</f>
        <v>9520</v>
      </c>
    </row>
  </sheetData>
  <printOptions gridLines="1"/>
  <pageMargins left="0.34" right="0.38" top="1" bottom="1" header="0.5" footer="0.5"/>
  <pageSetup fitToHeight="1" fitToWidth="1" horizontalDpi="600" verticalDpi="600" orientation="landscape" paperSize="17" scale="68" r:id="rId1"/>
  <headerFooter alignWithMargins="0">
    <oddHeader>&amp;CCape Elizabeth Budget History 2001 to Present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debra.lane</cp:lastModifiedBy>
  <cp:lastPrinted>2017-04-24T19:44:47Z</cp:lastPrinted>
  <dcterms:created xsi:type="dcterms:W3CDTF">2017-04-12T17:16:46Z</dcterms:created>
  <dcterms:modified xsi:type="dcterms:W3CDTF">2017-04-24T20:27:11Z</dcterms:modified>
  <cp:category/>
  <cp:version/>
  <cp:contentType/>
  <cp:contentStatus/>
</cp:coreProperties>
</file>